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E 2024 Quota  Lowest First 20%" sheetId="1" r:id="rId4"/>
  </sheets>
</workbook>
</file>

<file path=xl/sharedStrings.xml><?xml version="1.0" encoding="utf-8"?>
<sst xmlns="http://schemas.openxmlformats.org/spreadsheetml/2006/main" uniqueCount="1454">
  <si>
    <t>% Vote</t>
  </si>
  <si>
    <t>Electorate</t>
  </si>
  <si>
    <t>Valid votes</t>
  </si>
  <si>
    <t>Invalid votes</t>
  </si>
  <si>
    <t>Majority</t>
  </si>
  <si>
    <t>Con</t>
  </si>
  <si>
    <t>Con Vote %</t>
  </si>
  <si>
    <t>Con MSeat</t>
  </si>
  <si>
    <t>Con  Second</t>
  </si>
  <si>
    <t>Lab</t>
  </si>
  <si>
    <t>Lab % Vote</t>
  </si>
  <si>
    <t>Lab MSeat</t>
  </si>
  <si>
    <t>Lab Second</t>
  </si>
  <si>
    <t>LD</t>
  </si>
  <si>
    <t>LD % Vote</t>
  </si>
  <si>
    <t>LD MSeat</t>
  </si>
  <si>
    <t>LD Second</t>
  </si>
  <si>
    <t>RUK</t>
  </si>
  <si>
    <t>RUK % Vote</t>
  </si>
  <si>
    <t>RUK MSeat</t>
  </si>
  <si>
    <t>RUK Second</t>
  </si>
  <si>
    <t>Green</t>
  </si>
  <si>
    <t>Green % Vote</t>
  </si>
  <si>
    <t>Green MSeat</t>
  </si>
  <si>
    <t>Green  Second</t>
  </si>
  <si>
    <t>SNP</t>
  </si>
  <si>
    <t>SNP % Vote</t>
  </si>
  <si>
    <t>SNP MSeat</t>
  </si>
  <si>
    <t>SNP Second</t>
  </si>
  <si>
    <t>PC</t>
  </si>
  <si>
    <t>PC % Vote</t>
  </si>
  <si>
    <t>PC MSeat</t>
  </si>
  <si>
    <t>PC Second</t>
  </si>
  <si>
    <t>DUP</t>
  </si>
  <si>
    <t>DUP % Vote</t>
  </si>
  <si>
    <t>DUP MSeat</t>
  </si>
  <si>
    <t>DUP  Second</t>
  </si>
  <si>
    <t>SF</t>
  </si>
  <si>
    <t>SF % Vote</t>
  </si>
  <si>
    <t>SF MSeat</t>
  </si>
  <si>
    <t>SF  Second</t>
  </si>
  <si>
    <t>SDLP</t>
  </si>
  <si>
    <t>SDLP % Vote</t>
  </si>
  <si>
    <t>SDLP MSeat</t>
  </si>
  <si>
    <t>SDLP  Second</t>
  </si>
  <si>
    <t>UUP</t>
  </si>
  <si>
    <t>UUP % Vote</t>
  </si>
  <si>
    <t>UUP MSeat</t>
  </si>
  <si>
    <t>UUP  Second</t>
  </si>
  <si>
    <t>APNI</t>
  </si>
  <si>
    <t>APNI % Vote</t>
  </si>
  <si>
    <t>APNI MSeat</t>
  </si>
  <si>
    <t>APNI Second</t>
  </si>
  <si>
    <t>TUV</t>
  </si>
  <si>
    <t>TUV % Vote</t>
  </si>
  <si>
    <t>TUV MSeat</t>
  </si>
  <si>
    <t>TUV Second</t>
  </si>
  <si>
    <t>All other candidates</t>
  </si>
  <si>
    <t>Of which other winner</t>
  </si>
  <si>
    <t>Votes (%)</t>
  </si>
  <si>
    <t>FPTP</t>
  </si>
  <si>
    <t>Transfers</t>
  </si>
  <si>
    <t>PREVAIL</t>
  </si>
  <si>
    <t>Totals</t>
  </si>
  <si>
    <t>Independents</t>
  </si>
  <si>
    <t>Number</t>
  </si>
  <si>
    <t>Vote</t>
  </si>
  <si>
    <t>Protocol :</t>
  </si>
  <si>
    <t>Average</t>
  </si>
  <si>
    <t>Vote %</t>
  </si>
  <si>
    <t>Above quota: yes</t>
  </si>
  <si>
    <t>Max</t>
  </si>
  <si>
    <t>FPTP Seats</t>
  </si>
  <si>
    <t>Upper threshold : 50%</t>
  </si>
  <si>
    <t>Min</t>
  </si>
  <si>
    <t>Quota</t>
  </si>
  <si>
    <t>Lower threshold: 20%, unless first vote was less than 25% in which case 0%</t>
  </si>
  <si>
    <t>Prop Factor</t>
  </si>
  <si>
    <t xml:space="preserve">Preference criterion: least first vote
</t>
  </si>
  <si>
    <t>MSeats</t>
  </si>
  <si>
    <t xml:space="preserve"> </t>
  </si>
  <si>
    <t xml:space="preserve">Constituencies are ordered by Quota Type and Cut: over/above cut then over/below cut then on/under  </t>
  </si>
  <si>
    <t>Allocated</t>
  </si>
  <si>
    <t>Within each category constituencies are in decreasing order of first vote</t>
  </si>
  <si>
    <t>Allocation PF</t>
  </si>
  <si>
    <t>Av</t>
  </si>
  <si>
    <t>Trans Out</t>
  </si>
  <si>
    <t>2nd Below</t>
  </si>
  <si>
    <t>Denotes upper threshold boundary</t>
  </si>
  <si>
    <t>Trans In Second</t>
  </si>
  <si>
    <t>2nd Above</t>
  </si>
  <si>
    <t>Trans In Third</t>
  </si>
  <si>
    <t>3rd Below</t>
  </si>
  <si>
    <t>Average Vote</t>
  </si>
  <si>
    <t>3rd Above</t>
  </si>
  <si>
    <t>Constituency name</t>
  </si>
  <si>
    <t>PREVAIL Allocation</t>
  </si>
  <si>
    <t>Quota Type</t>
  </si>
  <si>
    <t>Cut</t>
  </si>
  <si>
    <t>First party (=FPTP)</t>
  </si>
  <si>
    <t>Transferred (1=yes; 0=no)</t>
  </si>
  <si>
    <t>Second party</t>
  </si>
  <si>
    <t>Transfer  to 2nd Party</t>
  </si>
  <si>
    <t>Transfer  to 3rd Party</t>
  </si>
  <si>
    <t>Comments</t>
  </si>
  <si>
    <t>Validate</t>
  </si>
  <si>
    <t>Third Party</t>
  </si>
  <si>
    <t>Transfer In</t>
  </si>
  <si>
    <t>AlPNI MSeat</t>
  </si>
  <si>
    <t>AlPNI Second</t>
  </si>
  <si>
    <t>Liverpool Walton</t>
  </si>
  <si>
    <t>over</t>
  </si>
  <si>
    <t>above cut</t>
  </si>
  <si>
    <t>E14001339</t>
  </si>
  <si>
    <t>Bootle</t>
  </si>
  <si>
    <t>E14001113</t>
  </si>
  <si>
    <t>Knowsley</t>
  </si>
  <si>
    <t>E14001317</t>
  </si>
  <si>
    <t>Liverpool West Derby</t>
  </si>
  <si>
    <t>E14001341</t>
  </si>
  <si>
    <t>Liverpool Riverside</t>
  </si>
  <si>
    <t>E14001338</t>
  </si>
  <si>
    <t>Widnes and Halewood</t>
  </si>
  <si>
    <t>E14001584</t>
  </si>
  <si>
    <t>Dulwich and West Norwood</t>
  </si>
  <si>
    <t>E14001205</t>
  </si>
  <si>
    <t>Walthamstow</t>
  </si>
  <si>
    <t>E14001563</t>
  </si>
  <si>
    <t>Hackney North and Stoke Newington</t>
  </si>
  <si>
    <t>E14001259</t>
  </si>
  <si>
    <t>Hackney South and Shoreditch</t>
  </si>
  <si>
    <t>E14001260</t>
  </si>
  <si>
    <t>Lewisham West and East Dulwich</t>
  </si>
  <si>
    <t>E14001333</t>
  </si>
  <si>
    <t>Peckham</t>
  </si>
  <si>
    <t>E14001421</t>
  </si>
  <si>
    <t>Hornsey and Friern Barnet</t>
  </si>
  <si>
    <t>E14001293</t>
  </si>
  <si>
    <t>Liverpool Garston</t>
  </si>
  <si>
    <t>E14001337</t>
  </si>
  <si>
    <t>LCI</t>
  </si>
  <si>
    <t>Lewisham East</t>
  </si>
  <si>
    <t>E14001331</t>
  </si>
  <si>
    <t>Liverpool Wavertree</t>
  </si>
  <si>
    <t>E14001340</t>
  </si>
  <si>
    <t>Wallasey</t>
  </si>
  <si>
    <t>E14001561</t>
  </si>
  <si>
    <t>Lewisham North</t>
  </si>
  <si>
    <t>E14001332</t>
  </si>
  <si>
    <t>Ellesmere Port and Bromborough</t>
  </si>
  <si>
    <t>E14001222</t>
  </si>
  <si>
    <t>Tottenham</t>
  </si>
  <si>
    <t>E14001553</t>
  </si>
  <si>
    <t>Ind</t>
  </si>
  <si>
    <t>Vauxhall and Camberwell Green</t>
  </si>
  <si>
    <t>E14001559</t>
  </si>
  <si>
    <t>York Central</t>
  </si>
  <si>
    <t>E14001604</t>
  </si>
  <si>
    <t>Clapham and Brixton Hill</t>
  </si>
  <si>
    <t>E14001175</t>
  </si>
  <si>
    <t>Sefton Central</t>
  </si>
  <si>
    <t>E14001463</t>
  </si>
  <si>
    <t>Greenwich and Woolwich</t>
  </si>
  <si>
    <t>E14001257</t>
  </si>
  <si>
    <t>Mitcham and Morden</t>
  </si>
  <si>
    <t>E14001371</t>
  </si>
  <si>
    <t>Sheffield Heeley</t>
  </si>
  <si>
    <t>E14001469</t>
  </si>
  <si>
    <t>Tooting</t>
  </si>
  <si>
    <t>E14001550</t>
  </si>
  <si>
    <t>Erith and Thamesmead</t>
  </si>
  <si>
    <t>E14001229</t>
  </si>
  <si>
    <t>Croydon West</t>
  </si>
  <si>
    <t>E14001188</t>
  </si>
  <si>
    <t>Leeds South</t>
  </si>
  <si>
    <t>E14001323</t>
  </si>
  <si>
    <t>Blackley and Middleton South</t>
  </si>
  <si>
    <t>E14001103</t>
  </si>
  <si>
    <t>Islington South and Finsbury</t>
  </si>
  <si>
    <t>E14001306</t>
  </si>
  <si>
    <t>Blaenau Gwent and Rhymney</t>
  </si>
  <si>
    <t>W07000084</t>
  </si>
  <si>
    <t>Nottingham East</t>
  </si>
  <si>
    <t>E14001410</t>
  </si>
  <si>
    <t>Edinburgh South</t>
  </si>
  <si>
    <t>S14000080</t>
  </si>
  <si>
    <t>Hayes and Harlington</t>
  </si>
  <si>
    <t>E14001276</t>
  </si>
  <si>
    <t>Salford</t>
  </si>
  <si>
    <t>E14001459</t>
  </si>
  <si>
    <t>Mid Ulster</t>
  </si>
  <si>
    <t>N05000010</t>
  </si>
  <si>
    <t>Whitehaven and Workington</t>
  </si>
  <si>
    <t>E14001583</t>
  </si>
  <si>
    <t>Runcorn and Helsby</t>
  </si>
  <si>
    <t>E14001455</t>
  </si>
  <si>
    <t>Manchester Withington</t>
  </si>
  <si>
    <t>E14001354</t>
  </si>
  <si>
    <t>Belfast West</t>
  </si>
  <si>
    <t>PBPA</t>
  </si>
  <si>
    <t>N05000004</t>
  </si>
  <si>
    <t>Wythenshawe and Sale East</t>
  </si>
  <si>
    <t>E14001602</t>
  </si>
  <si>
    <t>St Helens North</t>
  </si>
  <si>
    <t>E14001509</t>
  </si>
  <si>
    <t>Queen's Park and Maida Vale</t>
  </si>
  <si>
    <t>E14001435</t>
  </si>
  <si>
    <t>Hove and Portslade</t>
  </si>
  <si>
    <t>E14001296</t>
  </si>
  <si>
    <t>Doncaster North</t>
  </si>
  <si>
    <t>E14001200</t>
  </si>
  <si>
    <t>SDP</t>
  </si>
  <si>
    <t>Hammersmith and Chiswick</t>
  </si>
  <si>
    <t>E14001264</t>
  </si>
  <si>
    <t>Sheffield South East</t>
  </si>
  <si>
    <t>E14001470</t>
  </si>
  <si>
    <t>Streatham and Croydon North</t>
  </si>
  <si>
    <t>E14001527</t>
  </si>
  <si>
    <t>Sheffield Central</t>
  </si>
  <si>
    <t>E14001467</t>
  </si>
  <si>
    <t>Birkenhead</t>
  </si>
  <si>
    <t>E14001091</t>
  </si>
  <si>
    <t>West Tyrone</t>
  </si>
  <si>
    <t>N05000018</t>
  </si>
  <si>
    <t>Manchester Rusholme</t>
  </si>
  <si>
    <t>E14001353</t>
  </si>
  <si>
    <t>WPB</t>
  </si>
  <si>
    <t>East Ham</t>
  </si>
  <si>
    <t>E14001213</t>
  </si>
  <si>
    <t>Sheffield Brightside and Hillsborough</t>
  </si>
  <si>
    <t>E14001466</t>
  </si>
  <si>
    <t>Leeds North East</t>
  </si>
  <si>
    <t>E14001321</t>
  </si>
  <si>
    <t>Airdrie and Shotts</t>
  </si>
  <si>
    <t>S14000063</t>
  </si>
  <si>
    <t>Jarrow and Gateshead East</t>
  </si>
  <si>
    <t>E14001307</t>
  </si>
  <si>
    <t>Brent East</t>
  </si>
  <si>
    <t>E14001122</t>
  </si>
  <si>
    <t>Southgate and Wood Green</t>
  </si>
  <si>
    <t>E14001503</t>
  </si>
  <si>
    <t>Manchester Central</t>
  </si>
  <si>
    <t>E14001352</t>
  </si>
  <si>
    <t>Gorton and Denton</t>
  </si>
  <si>
    <t>E14001251</t>
  </si>
  <si>
    <t>Tynemouth</t>
  </si>
  <si>
    <t>E14001557</t>
  </si>
  <si>
    <t>Rutherglen</t>
  </si>
  <si>
    <t>S14000104</t>
  </si>
  <si>
    <t>West Lancashire</t>
  </si>
  <si>
    <t>E14001577</t>
  </si>
  <si>
    <t>Barnsley North</t>
  </si>
  <si>
    <t>E14001074</t>
  </si>
  <si>
    <t>Wolverhampton South East</t>
  </si>
  <si>
    <t>E14001595</t>
  </si>
  <si>
    <t>Newcastle upon Tyne North</t>
  </si>
  <si>
    <t>E14001379</t>
  </si>
  <si>
    <t>Leeds Central and Headingley</t>
  </si>
  <si>
    <t>E14001319</t>
  </si>
  <si>
    <t>Blaydon and Consett</t>
  </si>
  <si>
    <t>E14001106</t>
  </si>
  <si>
    <t>Newcastle upon Tyne East and Wallsend</t>
  </si>
  <si>
    <t>E14001378</t>
  </si>
  <si>
    <t>Edmonton and Winchmore Hill</t>
  </si>
  <si>
    <t>E14001221</t>
  </si>
  <si>
    <t>Hamilton and Clyde Valley</t>
  </si>
  <si>
    <t>S14000092</t>
  </si>
  <si>
    <t>Aberafan Maesteg</t>
  </si>
  <si>
    <t>W07000081</t>
  </si>
  <si>
    <t>Stockport</t>
  </si>
  <si>
    <t>E14001517</t>
  </si>
  <si>
    <t>Coatbridge and Bellshill</t>
  </si>
  <si>
    <t>S14000070</t>
  </si>
  <si>
    <t>Chester North and Neston</t>
  </si>
  <si>
    <t>E14001163</t>
  </si>
  <si>
    <t>St Helens South and Whiston</t>
  </si>
  <si>
    <t>E14001510</t>
  </si>
  <si>
    <t>Oxford East</t>
  </si>
  <si>
    <t>E14001419</t>
  </si>
  <si>
    <t>Bristol North West</t>
  </si>
  <si>
    <t>E14001134</t>
  </si>
  <si>
    <t>Blyth and Ashington</t>
  </si>
  <si>
    <t>E14001107</t>
  </si>
  <si>
    <t>Na h-Eileanan an Iar</t>
  </si>
  <si>
    <t>S14000027</t>
  </si>
  <si>
    <t>Coventry East</t>
  </si>
  <si>
    <t>E14001180</t>
  </si>
  <si>
    <t>Plymouth Sutton and Devonport</t>
  </si>
  <si>
    <t>E14001427</t>
  </si>
  <si>
    <t>Beckenham and Penge</t>
  </si>
  <si>
    <t>E14001083</t>
  </si>
  <si>
    <t>Leeds West and Pudsey</t>
  </si>
  <si>
    <t>E14001325</t>
  </si>
  <si>
    <t>Stretford and Urmston</t>
  </si>
  <si>
    <t>E14001528</t>
  </si>
  <si>
    <t>Enfield North</t>
  </si>
  <si>
    <t>E14001225</t>
  </si>
  <si>
    <t>Ealing Southall</t>
  </si>
  <si>
    <t>E14001209</t>
  </si>
  <si>
    <t>Motherwell, Wishaw and Carluke</t>
  </si>
  <si>
    <t>S14000099</t>
  </si>
  <si>
    <t>Cramlington and Killingworth</t>
  </si>
  <si>
    <t>E14001183</t>
  </si>
  <si>
    <t>Rawmarsh and Conisbrough</t>
  </si>
  <si>
    <t>E14001436</t>
  </si>
  <si>
    <t>Lothian East</t>
  </si>
  <si>
    <t>S14000096</t>
  </si>
  <si>
    <t>Holborn and St Pancras</t>
  </si>
  <si>
    <t>E14001290</t>
  </si>
  <si>
    <t>Putney</t>
  </si>
  <si>
    <t>E14001434</t>
  </si>
  <si>
    <t>Easington</t>
  </si>
  <si>
    <t>E14001211</t>
  </si>
  <si>
    <t>Battersea</t>
  </si>
  <si>
    <t>E14001081</t>
  </si>
  <si>
    <t>West Dunbartonshire</t>
  </si>
  <si>
    <t>S14000106</t>
  </si>
  <si>
    <t>Warwick and Leamington</t>
  </si>
  <si>
    <t>E14001566</t>
  </si>
  <si>
    <t>Fermanagh and South Tyrone</t>
  </si>
  <si>
    <t>UUP Quota</t>
  </si>
  <si>
    <t>N05000007</t>
  </si>
  <si>
    <t>Midlothian</t>
  </si>
  <si>
    <t>S14000045</t>
  </si>
  <si>
    <t>East Kilbride and Strathaven</t>
  </si>
  <si>
    <t>S14000077</t>
  </si>
  <si>
    <t>Newry and Armagh</t>
  </si>
  <si>
    <t>N05000011</t>
  </si>
  <si>
    <t>Leigh and Atherton</t>
  </si>
  <si>
    <t>E14001329</t>
  </si>
  <si>
    <t>Portsmouth South</t>
  </si>
  <si>
    <t>E14001432</t>
  </si>
  <si>
    <t>Swindon South</t>
  </si>
  <si>
    <t>E14001537</t>
  </si>
  <si>
    <t>Kingston upon Hull North and Cottingham</t>
  </si>
  <si>
    <t>E14001314</t>
  </si>
  <si>
    <t>Hampstead and Highgate</t>
  </si>
  <si>
    <t>E14001265</t>
  </si>
  <si>
    <t>Blackpool South</t>
  </si>
  <si>
    <t>RUK Quota</t>
  </si>
  <si>
    <t>E14001105</t>
  </si>
  <si>
    <t>Smethwick</t>
  </si>
  <si>
    <t>E14001478</t>
  </si>
  <si>
    <t>Rhondda and Ogmore</t>
  </si>
  <si>
    <t>W07000107</t>
  </si>
  <si>
    <t>Ealing North</t>
  </si>
  <si>
    <t>E14001208</t>
  </si>
  <si>
    <t>Gedling</t>
  </si>
  <si>
    <t>E14001245</t>
  </si>
  <si>
    <t>Washington and Gateshead South</t>
  </si>
  <si>
    <t>E14001567</t>
  </si>
  <si>
    <t>Reading Central</t>
  </si>
  <si>
    <t>E14001438</t>
  </si>
  <si>
    <t>Worsley and Eccles</t>
  </si>
  <si>
    <t>E14001598</t>
  </si>
  <si>
    <t>Coventry South</t>
  </si>
  <si>
    <t>E14001182</t>
  </si>
  <si>
    <t>Norwich South</t>
  </si>
  <si>
    <t>E14001409</t>
  </si>
  <si>
    <t>Pontefract, Castleford and Knottingley</t>
  </si>
  <si>
    <t>E14001428</t>
  </si>
  <si>
    <t>Normanton and Hemsworth</t>
  </si>
  <si>
    <t>E14001383</t>
  </si>
  <si>
    <t>Leyton and Wanstead</t>
  </si>
  <si>
    <t>E14001334</t>
  </si>
  <si>
    <t>Wigan</t>
  </si>
  <si>
    <t>E14001585</t>
  </si>
  <si>
    <t>Paisley and Renfrewshire South</t>
  </si>
  <si>
    <t>S14000102</t>
  </si>
  <si>
    <t>Nottingham South</t>
  </si>
  <si>
    <t>E14001412</t>
  </si>
  <si>
    <t>Leeds East</t>
  </si>
  <si>
    <t>E14001320</t>
  </si>
  <si>
    <t>Middlesbrough and Thornaby East</t>
  </si>
  <si>
    <t>E14001367</t>
  </si>
  <si>
    <t>Paisley and Renfrewshire North</t>
  </si>
  <si>
    <t>S14000101</t>
  </si>
  <si>
    <t>City of Durham</t>
  </si>
  <si>
    <t>E14001173</t>
  </si>
  <si>
    <t>Nottingham North and Kimberley</t>
  </si>
  <si>
    <t>E14001411</t>
  </si>
  <si>
    <t>Houghton and Sunderland South</t>
  </si>
  <si>
    <t>E14001295</t>
  </si>
  <si>
    <t>Bathgate and Linlithgow</t>
  </si>
  <si>
    <t>S14000068</t>
  </si>
  <si>
    <t>Inverclyde and Renfrewshire West</t>
  </si>
  <si>
    <t>S14000093</t>
  </si>
  <si>
    <t>Coventry North West</t>
  </si>
  <si>
    <t>E14001181</t>
  </si>
  <si>
    <t>Kingston upon Hull West and Haltemprice</t>
  </si>
  <si>
    <t>E14001315</t>
  </si>
  <si>
    <t>Warrington North</t>
  </si>
  <si>
    <t>E14001564</t>
  </si>
  <si>
    <t>Ealing Central and Acton</t>
  </si>
  <si>
    <t>E14001207</t>
  </si>
  <si>
    <t>Barnsley South</t>
  </si>
  <si>
    <t>E14001075</t>
  </si>
  <si>
    <t>Macclesfield</t>
  </si>
  <si>
    <t>E14001347</t>
  </si>
  <si>
    <t>Warrington South</t>
  </si>
  <si>
    <t>E14001565</t>
  </si>
  <si>
    <t>Glasgow West</t>
  </si>
  <si>
    <t>S14000089</t>
  </si>
  <si>
    <t>Cambridge</t>
  </si>
  <si>
    <t>E14001149</t>
  </si>
  <si>
    <t>Belfast East</t>
  </si>
  <si>
    <t>N05000001</t>
  </si>
  <si>
    <t>Chesterfield</t>
  </si>
  <si>
    <t>E14001165</t>
  </si>
  <si>
    <t>Stroud</t>
  </si>
  <si>
    <t>E14001529</t>
  </si>
  <si>
    <t>Wirral West</t>
  </si>
  <si>
    <t>E14001589</t>
  </si>
  <si>
    <t>Selby</t>
  </si>
  <si>
    <t>E14001464</t>
  </si>
  <si>
    <t>Hexham</t>
  </si>
  <si>
    <t>E14001285</t>
  </si>
  <si>
    <t>Sheffield Hallam</t>
  </si>
  <si>
    <t>E14001468</t>
  </si>
  <si>
    <t>West Bromwich</t>
  </si>
  <si>
    <t>E14001574</t>
  </si>
  <si>
    <t>Hartlepool</t>
  </si>
  <si>
    <t>E14001272</t>
  </si>
  <si>
    <t>Newton Aycliffe and Spennymoor</t>
  </si>
  <si>
    <t>E14001382</t>
  </si>
  <si>
    <t>Doncaster Central</t>
  </si>
  <si>
    <t>E14001198</t>
  </si>
  <si>
    <t>Leeds North West</t>
  </si>
  <si>
    <t>E14001322</t>
  </si>
  <si>
    <t>Glasgow North East</t>
  </si>
  <si>
    <t>S14000086</t>
  </si>
  <si>
    <t>Stockton North</t>
  </si>
  <si>
    <t>E14001518</t>
  </si>
  <si>
    <t>High Peak</t>
  </si>
  <si>
    <t>E14001287</t>
  </si>
  <si>
    <t>Cowdenbeath and Kirkcaldy</t>
  </si>
  <si>
    <t>S14000071</t>
  </si>
  <si>
    <t>Upper Bann</t>
  </si>
  <si>
    <t>N05000017</t>
  </si>
  <si>
    <t>Dunfermline and Dollar</t>
  </si>
  <si>
    <t>S14000076</t>
  </si>
  <si>
    <t>Newcastle upon Tyne Central and West</t>
  </si>
  <si>
    <t>E14001377</t>
  </si>
  <si>
    <t>Bury South</t>
  </si>
  <si>
    <t>E14001145</t>
  </si>
  <si>
    <t>Derby North</t>
  </si>
  <si>
    <t>E14001193</t>
  </si>
  <si>
    <t>Filton and Bradley Stoke</t>
  </si>
  <si>
    <t>E14001237</t>
  </si>
  <si>
    <t>Norwich North</t>
  </si>
  <si>
    <t>E14001408</t>
  </si>
  <si>
    <t>Gateshead Central and Whickham</t>
  </si>
  <si>
    <t>E14001244</t>
  </si>
  <si>
    <t>Exeter</t>
  </si>
  <si>
    <t>E14001231</t>
  </si>
  <si>
    <t>York Outer</t>
  </si>
  <si>
    <t>E14001605</t>
  </si>
  <si>
    <t>Bristol North East</t>
  </si>
  <si>
    <t>E14001133</t>
  </si>
  <si>
    <t>West Ham and Beckton</t>
  </si>
  <si>
    <t>NIP</t>
  </si>
  <si>
    <t>E14001576</t>
  </si>
  <si>
    <t>Birmingham Selly Oak</t>
  </si>
  <si>
    <t>E14001099</t>
  </si>
  <si>
    <t>Makerfield</t>
  </si>
  <si>
    <t>E14001350</t>
  </si>
  <si>
    <t>Cumbernauld and Kirkintilloch</t>
  </si>
  <si>
    <t>S14000072</t>
  </si>
  <si>
    <t>Rotherham</t>
  </si>
  <si>
    <t>E14001452</t>
  </si>
  <si>
    <t>Bedford</t>
  </si>
  <si>
    <t>E14001084</t>
  </si>
  <si>
    <t>East Worthing and Shoreham</t>
  </si>
  <si>
    <t>E14001218</t>
  </si>
  <si>
    <t>Shipley</t>
  </si>
  <si>
    <t>E14001472</t>
  </si>
  <si>
    <t>Bristol East</t>
  </si>
  <si>
    <t>E14001132</t>
  </si>
  <si>
    <t>Lancaster and Wyre</t>
  </si>
  <si>
    <t>E14001318</t>
  </si>
  <si>
    <t>Kilmarnock and Loudoun</t>
  </si>
  <si>
    <t>S14000110</t>
  </si>
  <si>
    <t>Merthyr Tydfil and Aberdare</t>
  </si>
  <si>
    <t>W07000099</t>
  </si>
  <si>
    <t>Bermondsey and Old Southwark</t>
  </si>
  <si>
    <t>E14001085</t>
  </si>
  <si>
    <t>Telford</t>
  </si>
  <si>
    <t>E14001541</t>
  </si>
  <si>
    <t>Leicester West</t>
  </si>
  <si>
    <t>E14001328</t>
  </si>
  <si>
    <t>Southampton Test</t>
  </si>
  <si>
    <t>E14001500</t>
  </si>
  <si>
    <t>Cardiff South and Penarth</t>
  </si>
  <si>
    <t>W07000091</t>
  </si>
  <si>
    <t>Barking</t>
  </si>
  <si>
    <t>E14001073</t>
  </si>
  <si>
    <t>Shrewsbury</t>
  </si>
  <si>
    <t>E14001473</t>
  </si>
  <si>
    <t>Mid Cheshire</t>
  </si>
  <si>
    <t>E14001361</t>
  </si>
  <si>
    <t>Calder Valley</t>
  </si>
  <si>
    <t>E14001147</t>
  </si>
  <si>
    <t>Birmingham Edgbaston</t>
  </si>
  <si>
    <t>E14001092</t>
  </si>
  <si>
    <t>Finchley and Golders Green</t>
  </si>
  <si>
    <t>E14001238</t>
  </si>
  <si>
    <t>Wolverhampton West</t>
  </si>
  <si>
    <t>E14001596</t>
  </si>
  <si>
    <t>Glenrothes and Mid Fife</t>
  </si>
  <si>
    <t>S14000090</t>
  </si>
  <si>
    <t>Brentford and Isleworth</t>
  </si>
  <si>
    <t>E14001124</t>
  </si>
  <si>
    <t>Crewe and Nantwich</t>
  </si>
  <si>
    <t>E14001185</t>
  </si>
  <si>
    <t>Stratford and Bow</t>
  </si>
  <si>
    <t>E14001525</t>
  </si>
  <si>
    <t>Eltham and Chislehurst</t>
  </si>
  <si>
    <t>E14001223</t>
  </si>
  <si>
    <t>Brighton Kemptown and Peacehaven</t>
  </si>
  <si>
    <t>E14001129</t>
  </si>
  <si>
    <t>Leeds South West and Morley</t>
  </si>
  <si>
    <t>E14001324</t>
  </si>
  <si>
    <t>Hitchin</t>
  </si>
  <si>
    <t>E14001289</t>
  </si>
  <si>
    <t>Ashton-under-Lyne</t>
  </si>
  <si>
    <t>E14001070</t>
  </si>
  <si>
    <t>Cardiff North</t>
  </si>
  <si>
    <t>W07000090</t>
  </si>
  <si>
    <t>Barrow and Furness</t>
  </si>
  <si>
    <t>E14001076</t>
  </si>
  <si>
    <t>Glasgow East</t>
  </si>
  <si>
    <t>S14000084</t>
  </si>
  <si>
    <t>Harrow West</t>
  </si>
  <si>
    <t>E14001271</t>
  </si>
  <si>
    <t>Stalybridge and Hyde</t>
  </si>
  <si>
    <t>E14001515</t>
  </si>
  <si>
    <t>Lincoln</t>
  </si>
  <si>
    <t>E14001336</t>
  </si>
  <si>
    <t>Rushcliffe</t>
  </si>
  <si>
    <t>E14001457</t>
  </si>
  <si>
    <t>Alloa and Grangemouth</t>
  </si>
  <si>
    <t>S14000064</t>
  </si>
  <si>
    <t>Kingston upon Hull East</t>
  </si>
  <si>
    <t>E14001313</t>
  </si>
  <si>
    <t>Wakefield and Rothwell</t>
  </si>
  <si>
    <t>E14001560</t>
  </si>
  <si>
    <t>Central Ayrshire</t>
  </si>
  <si>
    <t>S14000109</t>
  </si>
  <si>
    <t>East Renfrewshire</t>
  </si>
  <si>
    <t>S14000021</t>
  </si>
  <si>
    <t>Glasgow South West</t>
  </si>
  <si>
    <t>S14000088</t>
  </si>
  <si>
    <t>Penistone and Stocksbridge</t>
  </si>
  <si>
    <t>E14001423</t>
  </si>
  <si>
    <t>Northampton North</t>
  </si>
  <si>
    <t>E14001406</t>
  </si>
  <si>
    <t>Gower</t>
  </si>
  <si>
    <t>W07000097</t>
  </si>
  <si>
    <t>Ipswich</t>
  </si>
  <si>
    <t>E14001302</t>
  </si>
  <si>
    <t>Middlesbrough South and East Cleveland</t>
  </si>
  <si>
    <t>E14001368</t>
  </si>
  <si>
    <t>Birmingham Erdington</t>
  </si>
  <si>
    <t>E14001093</t>
  </si>
  <si>
    <t>Bury North</t>
  </si>
  <si>
    <t>E14001144</t>
  </si>
  <si>
    <t>Poplar and Limehouse</t>
  </si>
  <si>
    <t>E14001430</t>
  </si>
  <si>
    <t>Falkirk</t>
  </si>
  <si>
    <t>S14000083</t>
  </si>
  <si>
    <t>Wolverhampton North East</t>
  </si>
  <si>
    <t>E14001594</t>
  </si>
  <si>
    <t>Thurrock</t>
  </si>
  <si>
    <t>E14001546</t>
  </si>
  <si>
    <t>Basingstoke</t>
  </si>
  <si>
    <t>E14001078</t>
  </si>
  <si>
    <t>Bristol South</t>
  </si>
  <si>
    <t>E14001135</t>
  </si>
  <si>
    <t>Dagenham and Rainham</t>
  </si>
  <si>
    <t>E14001189</t>
  </si>
  <si>
    <t>Birmingham Ladywood</t>
  </si>
  <si>
    <t>E14001096</t>
  </si>
  <si>
    <t>Torfaen</t>
  </si>
  <si>
    <t>W07000109</t>
  </si>
  <si>
    <t>Newport East</t>
  </si>
  <si>
    <t>W07000104</t>
  </si>
  <si>
    <t>Strangford</t>
  </si>
  <si>
    <t>N05000016</t>
  </si>
  <si>
    <t>East Antrim</t>
  </si>
  <si>
    <t>N05000005</t>
  </si>
  <si>
    <t>Belfast North</t>
  </si>
  <si>
    <t>below cut</t>
  </si>
  <si>
    <t>N05000002</t>
  </si>
  <si>
    <t>South Down</t>
  </si>
  <si>
    <t>N05000015</t>
  </si>
  <si>
    <t>South Ribble</t>
  </si>
  <si>
    <t>E14001491</t>
  </si>
  <si>
    <t>Chipping Barnet</t>
  </si>
  <si>
    <t>E14001169</t>
  </si>
  <si>
    <t>Alyn and Deeside</t>
  </si>
  <si>
    <t>W07000082</t>
  </si>
  <si>
    <t>Corby and East Northamptonshire</t>
  </si>
  <si>
    <t>E14001179</t>
  </si>
  <si>
    <t>Stoke-on-Trent Central</t>
  </si>
  <si>
    <t>E14001520</t>
  </si>
  <si>
    <t>Croydon East</t>
  </si>
  <si>
    <t>E14001186</t>
  </si>
  <si>
    <t>Milton Keynes Central</t>
  </si>
  <si>
    <t>E14001369</t>
  </si>
  <si>
    <t>Glasgow North</t>
  </si>
  <si>
    <t>S14000085</t>
  </si>
  <si>
    <t>Sunderland Central</t>
  </si>
  <si>
    <t>E14001531</t>
  </si>
  <si>
    <t>Bishop Auckland</t>
  </si>
  <si>
    <t>E14001101</t>
  </si>
  <si>
    <t>Edinburgh North and Leith</t>
  </si>
  <si>
    <t xml:space="preserve">SNP quota </t>
  </si>
  <si>
    <t>S14000079</t>
  </si>
  <si>
    <t>Milton Keynes North</t>
  </si>
  <si>
    <t>E14001370</t>
  </si>
  <si>
    <t>Great Grimsby and Cleethorpes</t>
  </si>
  <si>
    <t>E14001255</t>
  </si>
  <si>
    <t>Colchester</t>
  </si>
  <si>
    <t>E14001176</t>
  </si>
  <si>
    <t>Neath and Swansea East</t>
  </si>
  <si>
    <t>W07000103</t>
  </si>
  <si>
    <t>Glasgow South</t>
  </si>
  <si>
    <t>S14000087</t>
  </si>
  <si>
    <t>Brent West</t>
  </si>
  <si>
    <t>E14001123</t>
  </si>
  <si>
    <t>Hastings and Rye</t>
  </si>
  <si>
    <t>E14001274</t>
  </si>
  <si>
    <t>Feltham and Heston</t>
  </si>
  <si>
    <t>E14001236</t>
  </si>
  <si>
    <t>Newport West and Islwyn</t>
  </si>
  <si>
    <t>W07000105</t>
  </si>
  <si>
    <t>Southampton Itchen</t>
  </si>
  <si>
    <t>E14001499</t>
  </si>
  <si>
    <t>Stevenage</t>
  </si>
  <si>
    <t>E14001516</t>
  </si>
  <si>
    <t>Swansea West</t>
  </si>
  <si>
    <t>W07000108</t>
  </si>
  <si>
    <t>Canterbury</t>
  </si>
  <si>
    <t>E14001151</t>
  </si>
  <si>
    <t>Truro and Falmouth</t>
  </si>
  <si>
    <t>E14001554</t>
  </si>
  <si>
    <t>Monmouthshire</t>
  </si>
  <si>
    <t>W07000101</t>
  </si>
  <si>
    <t>Edinburgh East and Musselburgh</t>
  </si>
  <si>
    <t>S14000078</t>
  </si>
  <si>
    <t>Plymouth Moor View</t>
  </si>
  <si>
    <t>E14001426</t>
  </si>
  <si>
    <t>Pontypridd</t>
  </si>
  <si>
    <t>W07000106</t>
  </si>
  <si>
    <t>Bassetlaw</t>
  </si>
  <si>
    <t>E14001079</t>
  </si>
  <si>
    <t>South Shields</t>
  </si>
  <si>
    <t>E14001492</t>
  </si>
  <si>
    <t>Colne Valley</t>
  </si>
  <si>
    <t>E14001177</t>
  </si>
  <si>
    <t>Welwyn Hatfield</t>
  </si>
  <si>
    <t>E14001573</t>
  </si>
  <si>
    <t>Redcar</t>
  </si>
  <si>
    <t>E14001440</t>
  </si>
  <si>
    <t>Rossendale and Darwen</t>
  </si>
  <si>
    <t>E14001450</t>
  </si>
  <si>
    <t>Broxtowe</t>
  </si>
  <si>
    <t>E14001140</t>
  </si>
  <si>
    <t>Edinburgh South West</t>
  </si>
  <si>
    <t>S14000081</t>
  </si>
  <si>
    <t>Bolton South and Walkden</t>
  </si>
  <si>
    <t>E14001111</t>
  </si>
  <si>
    <t>Livingston</t>
  </si>
  <si>
    <t>S14000095</t>
  </si>
  <si>
    <t>Loughborough</t>
  </si>
  <si>
    <t>E14001342</t>
  </si>
  <si>
    <t>Morecambe and Lunesdale</t>
  </si>
  <si>
    <t>E14001372</t>
  </si>
  <si>
    <t>Bournemouth East</t>
  </si>
  <si>
    <t>E14001115</t>
  </si>
  <si>
    <t>Aldershot</t>
  </si>
  <si>
    <t>E14001063</t>
  </si>
  <si>
    <t>Kensington and Bayswater</t>
  </si>
  <si>
    <t>E14001310</t>
  </si>
  <si>
    <t>Swindon North</t>
  </si>
  <si>
    <t>E14001536</t>
  </si>
  <si>
    <t>Heywood and Middleton North</t>
  </si>
  <si>
    <t>E14001286</t>
  </si>
  <si>
    <t>North East Somerset and Hanham</t>
  </si>
  <si>
    <t>E14001394</t>
  </si>
  <si>
    <t>Penrith and Solway</t>
  </si>
  <si>
    <t>E14001424</t>
  </si>
  <si>
    <t>Bolsover</t>
  </si>
  <si>
    <t>E14001109</t>
  </si>
  <si>
    <t>Camborne and Redruth</t>
  </si>
  <si>
    <t>E14001148</t>
  </si>
  <si>
    <t>Cardiff East</t>
  </si>
  <si>
    <t>W07000089</t>
  </si>
  <si>
    <t>Worcester</t>
  </si>
  <si>
    <t>E14001597</t>
  </si>
  <si>
    <t>Altrincham and Sale West</t>
  </si>
  <si>
    <t>E14001065</t>
  </si>
  <si>
    <t>Newcastle-under-Lyme</t>
  </si>
  <si>
    <t>E14001380</t>
  </si>
  <si>
    <t>Stoke-on-Trent North</t>
  </si>
  <si>
    <t>E14001521</t>
  </si>
  <si>
    <t>Wellingborough and Rushden</t>
  </si>
  <si>
    <t>E14001571</t>
  </si>
  <si>
    <t>Stafford</t>
  </si>
  <si>
    <t>E14001513</t>
  </si>
  <si>
    <t>Worthing West</t>
  </si>
  <si>
    <t>E14001599</t>
  </si>
  <si>
    <t>Ilford South</t>
  </si>
  <si>
    <t>E14001301</t>
  </si>
  <si>
    <t>Scarborough and Whitby</t>
  </si>
  <si>
    <t>E14001461</t>
  </si>
  <si>
    <t>Erewash</t>
  </si>
  <si>
    <t>E14001228</t>
  </si>
  <si>
    <t>Blackpool North and Fleetwood</t>
  </si>
  <si>
    <t>E14001104</t>
  </si>
  <si>
    <t>East Thanet</t>
  </si>
  <si>
    <t>E14001216</t>
  </si>
  <si>
    <t>Bridgend</t>
  </si>
  <si>
    <t>W07000086</t>
  </si>
  <si>
    <t>Rugby</t>
  </si>
  <si>
    <t>E14001453</t>
  </si>
  <si>
    <t>North Durham</t>
  </si>
  <si>
    <t>E14001389</t>
  </si>
  <si>
    <t>North Ayrshire and Arran</t>
  </si>
  <si>
    <t>S14000048</t>
  </si>
  <si>
    <t>Earley and Woodley</t>
  </si>
  <si>
    <t>E14001210</t>
  </si>
  <si>
    <t>Scunthorpe</t>
  </si>
  <si>
    <t>E14001462</t>
  </si>
  <si>
    <t>Birmingham Northfield</t>
  </si>
  <si>
    <t>E14001097</t>
  </si>
  <si>
    <t>Dover and Deal</t>
  </si>
  <si>
    <t>E14001202</t>
  </si>
  <si>
    <t>Carlisle</t>
  </si>
  <si>
    <t>E14001152</t>
  </si>
  <si>
    <t>Chelsea and Fulham</t>
  </si>
  <si>
    <t>E14001160</t>
  </si>
  <si>
    <t>Ossett and Denby Dale</t>
  </si>
  <si>
    <t>E14001418</t>
  </si>
  <si>
    <t>Wrexham</t>
  </si>
  <si>
    <t>W07000111</t>
  </si>
  <si>
    <t>Darlington</t>
  </si>
  <si>
    <t>E14001190</t>
  </si>
  <si>
    <t>Spen Valley</t>
  </si>
  <si>
    <t>E14001506</t>
  </si>
  <si>
    <t>Mansfield</t>
  </si>
  <si>
    <t>E14001355</t>
  </si>
  <si>
    <t>Cities of London and Westminster</t>
  </si>
  <si>
    <t>E14001172</t>
  </si>
  <si>
    <t>Halesowen</t>
  </si>
  <si>
    <t>E14001261</t>
  </si>
  <si>
    <t>Bolton West</t>
  </si>
  <si>
    <t>E14001112</t>
  </si>
  <si>
    <t>Southend East and Rochford</t>
  </si>
  <si>
    <t>E14001501</t>
  </si>
  <si>
    <t>Derby South</t>
  </si>
  <si>
    <t>E14001194</t>
  </si>
  <si>
    <t>South Derbyshire</t>
  </si>
  <si>
    <t>E14001483</t>
  </si>
  <si>
    <t>Sherwood Forest</t>
  </si>
  <si>
    <t>E14001471</t>
  </si>
  <si>
    <t>Vale of Glamorgan</t>
  </si>
  <si>
    <t>W07000110</t>
  </si>
  <si>
    <t>Clwyd East</t>
  </si>
  <si>
    <t>W07000094</t>
  </si>
  <si>
    <t>Doncaster East and the Isle of Axholme</t>
  </si>
  <si>
    <t>E14001199</t>
  </si>
  <si>
    <t>Isle of Wight West</t>
  </si>
  <si>
    <t>E14001304</t>
  </si>
  <si>
    <t>Hertford and Stortford</t>
  </si>
  <si>
    <t>E14001283</t>
  </si>
  <si>
    <t>Rother Valley</t>
  </si>
  <si>
    <t>E14001451</t>
  </si>
  <si>
    <t>Weston-super-Mare</t>
  </si>
  <si>
    <t>E14001581</t>
  </si>
  <si>
    <t>Northampton South</t>
  </si>
  <si>
    <t>E14001407</t>
  </si>
  <si>
    <t>Stourbridge</t>
  </si>
  <si>
    <t>E14001524</t>
  </si>
  <si>
    <t>Gravesham</t>
  </si>
  <si>
    <t>E14001254</t>
  </si>
  <si>
    <t>Hendon</t>
  </si>
  <si>
    <t>E14001279</t>
  </si>
  <si>
    <t>North East Derbyshire</t>
  </si>
  <si>
    <t>Stage 3 15+</t>
  </si>
  <si>
    <t>E14001391</t>
  </si>
  <si>
    <t>Banbury</t>
  </si>
  <si>
    <t>Stage 3 14+</t>
  </si>
  <si>
    <t>E14001072</t>
  </si>
  <si>
    <t>Southport</t>
  </si>
  <si>
    <t>Stage 3 13+</t>
  </si>
  <si>
    <t>E14001504</t>
  </si>
  <si>
    <t>Crawley</t>
  </si>
  <si>
    <t>Stage 3 12+</t>
  </si>
  <si>
    <t>E14001184</t>
  </si>
  <si>
    <t>Hemel Hempstead</t>
  </si>
  <si>
    <t>Stage 3 11+</t>
  </si>
  <si>
    <t>E14001278</t>
  </si>
  <si>
    <t>Caerphilly</t>
  </si>
  <si>
    <t>W07000088</t>
  </si>
  <si>
    <t>Bradford East</t>
  </si>
  <si>
    <t>E14001118</t>
  </si>
  <si>
    <t>Luton North</t>
  </si>
  <si>
    <t>E14001345</t>
  </si>
  <si>
    <t>Gillingham and Rainham</t>
  </si>
  <si>
    <t>E14001246</t>
  </si>
  <si>
    <t>Congleton</t>
  </si>
  <si>
    <t>Stage 3 10+</t>
  </si>
  <si>
    <t>E14001178</t>
  </si>
  <si>
    <t>Harlow</t>
  </si>
  <si>
    <t>E14001267</t>
  </si>
  <si>
    <t>Huddersfield</t>
  </si>
  <si>
    <t>E14001297</t>
  </si>
  <si>
    <t>Bolton North East</t>
  </si>
  <si>
    <t>E14001110</t>
  </si>
  <si>
    <t>Amber Valley</t>
  </si>
  <si>
    <t>E14001066</t>
  </si>
  <si>
    <t>Buckingham and Bletchley</t>
  </si>
  <si>
    <t>Stage 3 9+</t>
  </si>
  <si>
    <t>E14001141</t>
  </si>
  <si>
    <t>Nuneaton</t>
  </si>
  <si>
    <t>E14001413</t>
  </si>
  <si>
    <t>Tipton and Wednesbury</t>
  </si>
  <si>
    <t>E14001547</t>
  </si>
  <si>
    <t>Cardiff West</t>
  </si>
  <si>
    <t>W07000092</t>
  </si>
  <si>
    <t>North Northumberland</t>
  </si>
  <si>
    <t>Stage 3 8+</t>
  </si>
  <si>
    <t>E14001397</t>
  </si>
  <si>
    <t>Mid Derbyshire</t>
  </si>
  <si>
    <t>Stage 3 7+</t>
  </si>
  <si>
    <t>E14001362</t>
  </si>
  <si>
    <t>Cannock Chase</t>
  </si>
  <si>
    <t>E14001150</t>
  </si>
  <si>
    <t>Ayr, Carrick and Cumnock</t>
  </si>
  <si>
    <t>S14000107</t>
  </si>
  <si>
    <t>Bournemouth West</t>
  </si>
  <si>
    <t>E14001116</t>
  </si>
  <si>
    <t>Bexleyheath and Crayford</t>
  </si>
  <si>
    <t>E14001089</t>
  </si>
  <si>
    <t>Rochester and Strood</t>
  </si>
  <si>
    <t>E14001447</t>
  </si>
  <si>
    <t>Uxbridge and South Ruislip</t>
  </si>
  <si>
    <t>Stage 3 6+</t>
  </si>
  <si>
    <t>E14001558</t>
  </si>
  <si>
    <t>Gloucester</t>
  </si>
  <si>
    <t>Stage 3 5+</t>
  </si>
  <si>
    <t>E14001248</t>
  </si>
  <si>
    <t>North Warwickshire and Bedworth</t>
  </si>
  <si>
    <t>E14001400</t>
  </si>
  <si>
    <t>Wycombe</t>
  </si>
  <si>
    <t>Stage 3 4+</t>
  </si>
  <si>
    <t>E14001600</t>
  </si>
  <si>
    <t>Kettering</t>
  </si>
  <si>
    <t>Stage 3 3+</t>
  </si>
  <si>
    <t>E14001311</t>
  </si>
  <si>
    <t>Bradford South</t>
  </si>
  <si>
    <t>E14001119</t>
  </si>
  <si>
    <t>Southend West and Leigh</t>
  </si>
  <si>
    <t>Stage 3 2+</t>
  </si>
  <si>
    <t>E14001502</t>
  </si>
  <si>
    <t>North Somerset</t>
  </si>
  <si>
    <t>Stage 3 1+</t>
  </si>
  <si>
    <t>E14001399</t>
  </si>
  <si>
    <t>Burton and Uttoxeter</t>
  </si>
  <si>
    <t>Con quota; Stage 3 15-</t>
  </si>
  <si>
    <t>E14001143</t>
  </si>
  <si>
    <t>Clwyd North</t>
  </si>
  <si>
    <t>W07000095</t>
  </si>
  <si>
    <t>Luton South and South Bedfordshire</t>
  </si>
  <si>
    <t>E14001346</t>
  </si>
  <si>
    <t>Mid and South Pembrokeshire</t>
  </si>
  <si>
    <t>W07000100</t>
  </si>
  <si>
    <t>Watford</t>
  </si>
  <si>
    <t>E14001568</t>
  </si>
  <si>
    <t>Oldham East and Saddleworth</t>
  </si>
  <si>
    <t>E14001415</t>
  </si>
  <si>
    <t>Halifax</t>
  </si>
  <si>
    <t>E14001262</t>
  </si>
  <si>
    <t>Lichfield</t>
  </si>
  <si>
    <t>E14001335</t>
  </si>
  <si>
    <t>Tamworth</t>
  </si>
  <si>
    <t>Stage 3 14-</t>
  </si>
  <si>
    <t>E14001538</t>
  </si>
  <si>
    <t>Preston</t>
  </si>
  <si>
    <t>E14001433</t>
  </si>
  <si>
    <t>South Norfolk</t>
  </si>
  <si>
    <t>E14001489</t>
  </si>
  <si>
    <t>Reading West and Mid Berkshire</t>
  </si>
  <si>
    <t>E14001439</t>
  </si>
  <si>
    <t>North East Hertfordshire</t>
  </si>
  <si>
    <t>E14001393</t>
  </si>
  <si>
    <t>Redditch</t>
  </si>
  <si>
    <t>Stage 3 13-</t>
  </si>
  <si>
    <t>E14001441</t>
  </si>
  <si>
    <t>Ribble Valley</t>
  </si>
  <si>
    <t>E14001443</t>
  </si>
  <si>
    <t>Portsmouth North</t>
  </si>
  <si>
    <t>Stage 3 12-</t>
  </si>
  <si>
    <t>E14001431</t>
  </si>
  <si>
    <t>Stoke-on-Trent South</t>
  </si>
  <si>
    <t>Stage 3 11-</t>
  </si>
  <si>
    <t>E14001522</t>
  </si>
  <si>
    <t>North West Leicestershire</t>
  </si>
  <si>
    <t>E14001404</t>
  </si>
  <si>
    <t>Folkestone and Hythe</t>
  </si>
  <si>
    <t>Stage 3 10-</t>
  </si>
  <si>
    <t>E14001239</t>
  </si>
  <si>
    <t>Derbyshire Dales</t>
  </si>
  <si>
    <t>E14001195</t>
  </si>
  <si>
    <t>Dartford</t>
  </si>
  <si>
    <t>Stage 3 9-</t>
  </si>
  <si>
    <t>E14001191</t>
  </si>
  <si>
    <t>Lowestoft</t>
  </si>
  <si>
    <t>Stage 3 8-</t>
  </si>
  <si>
    <t>E14001344</t>
  </si>
  <si>
    <t>Pendle and Clitheroe</t>
  </si>
  <si>
    <t>E14001422</t>
  </si>
  <si>
    <t>Oldham West, Chadderton and Royton</t>
  </si>
  <si>
    <t>E14001416</t>
  </si>
  <si>
    <t>St Austell and Newquay</t>
  </si>
  <si>
    <t>E14001508</t>
  </si>
  <si>
    <t>Dudley</t>
  </si>
  <si>
    <t>Stage 3 7-</t>
  </si>
  <si>
    <t>E14001204</t>
  </si>
  <si>
    <t>Bethnal Green and Stepney</t>
  </si>
  <si>
    <t>E14001086</t>
  </si>
  <si>
    <t>Forest of Dean</t>
  </si>
  <si>
    <t>E14001240</t>
  </si>
  <si>
    <t>Slough</t>
  </si>
  <si>
    <t>INet</t>
  </si>
  <si>
    <t>E14001477</t>
  </si>
  <si>
    <t>Stirling and Strathallan</t>
  </si>
  <si>
    <t>S14000105</t>
  </si>
  <si>
    <t>Bracknell</t>
  </si>
  <si>
    <t>E14001117</t>
  </si>
  <si>
    <t>Walsall and Bloxwich</t>
  </si>
  <si>
    <t>E14001562</t>
  </si>
  <si>
    <t>Bangor Aberconwy</t>
  </si>
  <si>
    <t>PC quota</t>
  </si>
  <si>
    <t>W07000083</t>
  </si>
  <si>
    <t>Chatham and Aylesford</t>
  </si>
  <si>
    <t>Stage 3 6-</t>
  </si>
  <si>
    <t>E14001157</t>
  </si>
  <si>
    <t>Hyndburn</t>
  </si>
  <si>
    <t>Stage 3 5-</t>
  </si>
  <si>
    <t>E14001299</t>
  </si>
  <si>
    <t>Ilford North</t>
  </si>
  <si>
    <t>E14001300</t>
  </si>
  <si>
    <t>North West Cambridgeshire</t>
  </si>
  <si>
    <t>E14001401</t>
  </si>
  <si>
    <t>Bury St Edmunds and Stowmarket</t>
  </si>
  <si>
    <t>E14001146</t>
  </si>
  <si>
    <t>Rochdale</t>
  </si>
  <si>
    <t>E14001446</t>
  </si>
  <si>
    <t>Dunstable and Leighton Buzzard</t>
  </si>
  <si>
    <t>E14001206</t>
  </si>
  <si>
    <t>Ashford</t>
  </si>
  <si>
    <t>Stage 3 4-</t>
  </si>
  <si>
    <t>E14001069</t>
  </si>
  <si>
    <t>Peterborough</t>
  </si>
  <si>
    <t>E14001425</t>
  </si>
  <si>
    <t>South Dorset</t>
  </si>
  <si>
    <t>E14001485</t>
  </si>
  <si>
    <t>Poole</t>
  </si>
  <si>
    <t>E14001429</t>
  </si>
  <si>
    <t>South East Cornwall</t>
  </si>
  <si>
    <t>E14001486</t>
  </si>
  <si>
    <t>Burnley</t>
  </si>
  <si>
    <t>E14001142</t>
  </si>
  <si>
    <t>Suffolk Coastal</t>
  </si>
  <si>
    <t>E14001530</t>
  </si>
  <si>
    <t>Bradford West</t>
  </si>
  <si>
    <t>E14001120</t>
  </si>
  <si>
    <t>Llanelli</t>
  </si>
  <si>
    <t>W07000098</t>
  </si>
  <si>
    <t>Birmingham Hodge Hill and Solihull North</t>
  </si>
  <si>
    <t>E14001095</t>
  </si>
  <si>
    <t>Birmingham Yardley</t>
  </si>
  <si>
    <t>E14001100</t>
  </si>
  <si>
    <t>Birmingham Hall Green and Moseley</t>
  </si>
  <si>
    <t>E14001094</t>
  </si>
  <si>
    <t>Aylesbury</t>
  </si>
  <si>
    <t>Stage 3 3-</t>
  </si>
  <si>
    <t>E14001071</t>
  </si>
  <si>
    <t>Montgomeryshire and Glyndŵr</t>
  </si>
  <si>
    <t>W07000102</t>
  </si>
  <si>
    <t>Sittingbourne and Sheppey</t>
  </si>
  <si>
    <t>Stage 3 2-</t>
  </si>
  <si>
    <t>E14001474</t>
  </si>
  <si>
    <t>East Londonderry</t>
  </si>
  <si>
    <t>N05000006</t>
  </si>
  <si>
    <t>South West Norfolk</t>
  </si>
  <si>
    <t>Stage 3 1-</t>
  </si>
  <si>
    <t>E14001497</t>
  </si>
  <si>
    <t>Westmorland and Lonsdale</t>
  </si>
  <si>
    <t>on or under</t>
  </si>
  <si>
    <t>E14001580</t>
  </si>
  <si>
    <t>St Albans</t>
  </si>
  <si>
    <t>E14001507</t>
  </si>
  <si>
    <t>Bristol Central</t>
  </si>
  <si>
    <t>E14001131</t>
  </si>
  <si>
    <t>Twickenham</t>
  </si>
  <si>
    <t>E14001556</t>
  </si>
  <si>
    <t>Richmond Park</t>
  </si>
  <si>
    <t>E14001445</t>
  </si>
  <si>
    <t>Orkney and Shetland</t>
  </si>
  <si>
    <t>S14000051</t>
  </si>
  <si>
    <t>Brighton Pavilion</t>
  </si>
  <si>
    <t>E14001130</t>
  </si>
  <si>
    <t>North East Fife</t>
  </si>
  <si>
    <t>S14000100</t>
  </si>
  <si>
    <t>Dwyfor Meirionnydd</t>
  </si>
  <si>
    <t>W07000096</t>
  </si>
  <si>
    <t>Harrow East</t>
  </si>
  <si>
    <t>E14001270</t>
  </si>
  <si>
    <t>North Shropshire</t>
  </si>
  <si>
    <t>E14001398</t>
  </si>
  <si>
    <t>Esher and Walton</t>
  </si>
  <si>
    <t>E14001230</t>
  </si>
  <si>
    <t>Winchester</t>
  </si>
  <si>
    <t>E14001587</t>
  </si>
  <si>
    <t>Eastbourne</t>
  </si>
  <si>
    <t>E14001219</t>
  </si>
  <si>
    <t>St Ives</t>
  </si>
  <si>
    <t>E14001511</t>
  </si>
  <si>
    <t>West Dorset</t>
  </si>
  <si>
    <t>E14001575</t>
  </si>
  <si>
    <t>Kingston and Surbiton</t>
  </si>
  <si>
    <t>E14001312</t>
  </si>
  <si>
    <t>Oxford West and Abingdon</t>
  </si>
  <si>
    <t>E14001420</t>
  </si>
  <si>
    <t>Edinburgh West</t>
  </si>
  <si>
    <t>S14000082</t>
  </si>
  <si>
    <t>Cheltenham</t>
  </si>
  <si>
    <t>E14001161</t>
  </si>
  <si>
    <t>Lewes</t>
  </si>
  <si>
    <t>E14001330</t>
  </si>
  <si>
    <t>Harpenden and Berkhamsted</t>
  </si>
  <si>
    <t>E14001268</t>
  </si>
  <si>
    <t>Woking</t>
  </si>
  <si>
    <t>E14001592</t>
  </si>
  <si>
    <t>Caithness, Sutherland and Easter Ross</t>
  </si>
  <si>
    <t>S14000069</t>
  </si>
  <si>
    <t>Islington North</t>
  </si>
  <si>
    <t>E14001305</t>
  </si>
  <si>
    <t>Chichester</t>
  </si>
  <si>
    <t>E14001166</t>
  </si>
  <si>
    <t>Belfast South and Mid Down</t>
  </si>
  <si>
    <t>N05000003</t>
  </si>
  <si>
    <t>Yeovil</t>
  </si>
  <si>
    <t>E14001603</t>
  </si>
  <si>
    <t>Taunton and Wellington</t>
  </si>
  <si>
    <t>E14001540</t>
  </si>
  <si>
    <t>North Down</t>
  </si>
  <si>
    <t>N05000013</t>
  </si>
  <si>
    <t>Wokingham</t>
  </si>
  <si>
    <t>E14001593</t>
  </si>
  <si>
    <t>Richmond and Northallerton</t>
  </si>
  <si>
    <t>E14001444</t>
  </si>
  <si>
    <t>Guildford</t>
  </si>
  <si>
    <t>E14001258</t>
  </si>
  <si>
    <t>North Cornwall</t>
  </si>
  <si>
    <t>E14001385</t>
  </si>
  <si>
    <t>Ceredigion Preseli</t>
  </si>
  <si>
    <t>W07000093</t>
  </si>
  <si>
    <t>Wells and Mendip Hills</t>
  </si>
  <si>
    <t>E14001572</t>
  </si>
  <si>
    <t>South Cambridgeshire</t>
  </si>
  <si>
    <t>E14001481</t>
  </si>
  <si>
    <t>Cheadle</t>
  </si>
  <si>
    <t>E14001158</t>
  </si>
  <si>
    <t>Stone, Great Wyrley and Penkridge</t>
  </si>
  <si>
    <t>E14001523</t>
  </si>
  <si>
    <t>Clacton</t>
  </si>
  <si>
    <t>E14001174</t>
  </si>
  <si>
    <t>Harrogate and Knaresborough</t>
  </si>
  <si>
    <t>E14001269</t>
  </si>
  <si>
    <t>South Devon</t>
  </si>
  <si>
    <t>E14001484</t>
  </si>
  <si>
    <t>Chippenham</t>
  </si>
  <si>
    <t>E14001168</t>
  </si>
  <si>
    <t>Honiton and Sidmouth</t>
  </si>
  <si>
    <t>E14001291</t>
  </si>
  <si>
    <t>Ruislip, Northwood and Pinner</t>
  </si>
  <si>
    <t>E14001454</t>
  </si>
  <si>
    <t>Wimbledon</t>
  </si>
  <si>
    <t>E14001586</t>
  </si>
  <si>
    <t>Henley and Thame</t>
  </si>
  <si>
    <t>E14001280</t>
  </si>
  <si>
    <t>Chesham and Amersham</t>
  </si>
  <si>
    <t>E14001162</t>
  </si>
  <si>
    <t>Surrey Heath</t>
  </si>
  <si>
    <t>E14001532</t>
  </si>
  <si>
    <t>Hertsmere</t>
  </si>
  <si>
    <t>E14001284</t>
  </si>
  <si>
    <t>Stratford-on-Avon</t>
  </si>
  <si>
    <t>E14001526</t>
  </si>
  <si>
    <t>South Cotswolds</t>
  </si>
  <si>
    <t>E14001482</t>
  </si>
  <si>
    <t>Rutland and Stamford</t>
  </si>
  <si>
    <t>E14001458</t>
  </si>
  <si>
    <t>Tunbridge Wells</t>
  </si>
  <si>
    <t>E14001555</t>
  </si>
  <si>
    <t>Maidenhead</t>
  </si>
  <si>
    <t>E14001348</t>
  </si>
  <si>
    <t>Mid Dorset and North Poole</t>
  </si>
  <si>
    <t>E14001363</t>
  </si>
  <si>
    <t>Epping Forest</t>
  </si>
  <si>
    <t>E14001226</t>
  </si>
  <si>
    <t>North Herefordshire</t>
  </si>
  <si>
    <t>E14001395</t>
  </si>
  <si>
    <t>Carshalton and Wallington</t>
  </si>
  <si>
    <t>E14001153</t>
  </si>
  <si>
    <t>Ashfield</t>
  </si>
  <si>
    <t>E14001068</t>
  </si>
  <si>
    <t>Ash</t>
  </si>
  <si>
    <t>Glastonbury and Somerton</t>
  </si>
  <si>
    <t>E14001247</t>
  </si>
  <si>
    <t>Tewkesbury</t>
  </si>
  <si>
    <t>E14001542</t>
  </si>
  <si>
    <t>Godalming and Ash</t>
  </si>
  <si>
    <t>E14001249</t>
  </si>
  <si>
    <t>North Devon</t>
  </si>
  <si>
    <t>E14001387</t>
  </si>
  <si>
    <t>Mid Dunbartonshire</t>
  </si>
  <si>
    <t>S14000097</t>
  </si>
  <si>
    <t>Stockton West</t>
  </si>
  <si>
    <t>E14001519</t>
  </si>
  <si>
    <t>Dorking and Horley</t>
  </si>
  <si>
    <t>E14001201</t>
  </si>
  <si>
    <t>Waveney Valley</t>
  </si>
  <si>
    <t>E14001569</t>
  </si>
  <si>
    <t>North East Cambridgeshire</t>
  </si>
  <si>
    <t>E14001390</t>
  </si>
  <si>
    <t>North Norfolk</t>
  </si>
  <si>
    <t>E14001396</t>
  </si>
  <si>
    <t>Bath</t>
  </si>
  <si>
    <t>E14001080</t>
  </si>
  <si>
    <t>Witney</t>
  </si>
  <si>
    <t>E14001591</t>
  </si>
  <si>
    <t>Dewsbury and Batley</t>
  </si>
  <si>
    <t>E14001196</t>
  </si>
  <si>
    <t>Torbay</t>
  </si>
  <si>
    <t>E14001551</t>
  </si>
  <si>
    <t>Foyle</t>
  </si>
  <si>
    <t>N05000008</t>
  </si>
  <si>
    <t>Tonbridge</t>
  </si>
  <si>
    <t>E14001549</t>
  </si>
  <si>
    <t>Berwickshire, Roxburgh and Selkirk</t>
  </si>
  <si>
    <t>S14000108</t>
  </si>
  <si>
    <t>Angus and Perthshire Glens</t>
  </si>
  <si>
    <t>S14000065</t>
  </si>
  <si>
    <t>Kingswinford and South Staffordshire</t>
  </si>
  <si>
    <t>E14001316</t>
  </si>
  <si>
    <t>Gosport</t>
  </si>
  <si>
    <t>E14001252</t>
  </si>
  <si>
    <t>Droitwich and Evesham</t>
  </si>
  <si>
    <t>E14001203</t>
  </si>
  <si>
    <t>Keighley and Ilkley</t>
  </si>
  <si>
    <t>E14001308</t>
  </si>
  <si>
    <t>Arundel and South Downs</t>
  </si>
  <si>
    <t>E14001067</t>
  </si>
  <si>
    <t>Newbury</t>
  </si>
  <si>
    <t>E14001376</t>
  </si>
  <si>
    <t>Dundee Central</t>
  </si>
  <si>
    <t>S14000075</t>
  </si>
  <si>
    <t>Croydon South</t>
  </si>
  <si>
    <t>E14001187</t>
  </si>
  <si>
    <t>Chelmsford</t>
  </si>
  <si>
    <t>E14001159</t>
  </si>
  <si>
    <t>Weald of Kent</t>
  </si>
  <si>
    <t>E14001570</t>
  </si>
  <si>
    <t>Didcot and Wantage</t>
  </si>
  <si>
    <t>E14001197</t>
  </si>
  <si>
    <t>Romsey and Southampton North</t>
  </si>
  <si>
    <t>E14001449</t>
  </si>
  <si>
    <t>Mid Sussex</t>
  </si>
  <si>
    <t>E14001366</t>
  </si>
  <si>
    <t>Wetherby and Easingwold</t>
  </si>
  <si>
    <t>E14001582</t>
  </si>
  <si>
    <t>Thirsk and Malton</t>
  </si>
  <si>
    <t>E14001544</t>
  </si>
  <si>
    <t>Newark</t>
  </si>
  <si>
    <t>E14001375</t>
  </si>
  <si>
    <t>Melksham and Devizes</t>
  </si>
  <si>
    <t>E14001356</t>
  </si>
  <si>
    <t>Thornbury and Yate</t>
  </si>
  <si>
    <t>E14001545</t>
  </si>
  <si>
    <t>Horsham</t>
  </si>
  <si>
    <t>E14001294</t>
  </si>
  <si>
    <t>Maldon</t>
  </si>
  <si>
    <t>E14001351</t>
  </si>
  <si>
    <t>Aldridge-Brownhills</t>
  </si>
  <si>
    <t>E14001064</t>
  </si>
  <si>
    <t>North Bedfordshire</t>
  </si>
  <si>
    <t>E14001384</t>
  </si>
  <si>
    <t>Beaconsfield</t>
  </si>
  <si>
    <t>E14001082</t>
  </si>
  <si>
    <t>Bicester and Woodstock</t>
  </si>
  <si>
    <t>E14001090</t>
  </si>
  <si>
    <t>Tiverton and Minehead</t>
  </si>
  <si>
    <t>E14001548</t>
  </si>
  <si>
    <t>New Forest East</t>
  </si>
  <si>
    <t>E14001373</t>
  </si>
  <si>
    <t>Tatton</t>
  </si>
  <si>
    <t>E14001539</t>
  </si>
  <si>
    <t>Boston and Skegness</t>
  </si>
  <si>
    <t>E14001114</t>
  </si>
  <si>
    <t>East Grinstead and Uckfield</t>
  </si>
  <si>
    <t>E14001212</t>
  </si>
  <si>
    <t>Sutton Coldfield</t>
  </si>
  <si>
    <t>E14001535</t>
  </si>
  <si>
    <t>Runnymede and Weybridge</t>
  </si>
  <si>
    <t>E14001456</t>
  </si>
  <si>
    <t>Goole and Pocklington</t>
  </si>
  <si>
    <t>E14001250</t>
  </si>
  <si>
    <t>Meriden and Solihull East</t>
  </si>
  <si>
    <t>E14001358</t>
  </si>
  <si>
    <t>North East Hampshire</t>
  </si>
  <si>
    <t>E14001392</t>
  </si>
  <si>
    <t>Melton and Syston</t>
  </si>
  <si>
    <t>E14001357</t>
  </si>
  <si>
    <t>Castle Point</t>
  </si>
  <si>
    <t>E14001154</t>
  </si>
  <si>
    <t>South Holland and The Deepings</t>
  </si>
  <si>
    <t>E14001487</t>
  </si>
  <si>
    <t>South Antrim</t>
  </si>
  <si>
    <t>N05000014</t>
  </si>
  <si>
    <t>Orpington</t>
  </si>
  <si>
    <t>E14001417</t>
  </si>
  <si>
    <t>Lagan Valley</t>
  </si>
  <si>
    <t>N05000009</t>
  </si>
  <si>
    <t>Chester South and Eddisbury</t>
  </si>
  <si>
    <t>E14001164</t>
  </si>
  <si>
    <t>Epsom and Ewell</t>
  </si>
  <si>
    <t>E14001227</t>
  </si>
  <si>
    <t>Perth and Kinross-shire</t>
  </si>
  <si>
    <t>S14000103</t>
  </si>
  <si>
    <t>Inverness, Skye and West Ross-shire</t>
  </si>
  <si>
    <t>S14000094</t>
  </si>
  <si>
    <t>Hazel Grove</t>
  </si>
  <si>
    <t>E14001277</t>
  </si>
  <si>
    <t>Old Bexley and Sidcup</t>
  </si>
  <si>
    <t>E14001414</t>
  </si>
  <si>
    <t>Louth and Horncastle</t>
  </si>
  <si>
    <t>E14001343</t>
  </si>
  <si>
    <t>Brigg and Immingham</t>
  </si>
  <si>
    <t>E14001128</t>
  </si>
  <si>
    <t>Mid Buckinghamshire</t>
  </si>
  <si>
    <t>E14001360</t>
  </si>
  <si>
    <t>Witham</t>
  </si>
  <si>
    <t>E14001590</t>
  </si>
  <si>
    <t>East Hampshire</t>
  </si>
  <si>
    <t>E14001214</t>
  </si>
  <si>
    <t>Rayleigh and Wickford</t>
  </si>
  <si>
    <t>E14001437</t>
  </si>
  <si>
    <t>Harborough, Oadby and Wigston</t>
  </si>
  <si>
    <t>E14001266</t>
  </si>
  <si>
    <t>Sutton and Cheam</t>
  </si>
  <si>
    <t>E14001534</t>
  </si>
  <si>
    <t>Mid Leicestershire</t>
  </si>
  <si>
    <t>E14001364</t>
  </si>
  <si>
    <t>St Neots and Mid Cambridgeshire</t>
  </si>
  <si>
    <t>E14001512</t>
  </si>
  <si>
    <t>Broxbourne</t>
  </si>
  <si>
    <t>E14001139</t>
  </si>
  <si>
    <t>Sevenoaks</t>
  </si>
  <si>
    <t>E14001465</t>
  </si>
  <si>
    <t>Brentwood and Ongar</t>
  </si>
  <si>
    <t>E14001125</t>
  </si>
  <si>
    <t>North Dorset</t>
  </si>
  <si>
    <t>E14001388</t>
  </si>
  <si>
    <t>Mid Norfolk</t>
  </si>
  <si>
    <t>E14001365</t>
  </si>
  <si>
    <t>Windsor</t>
  </si>
  <si>
    <t>E14001588</t>
  </si>
  <si>
    <t>Hamble Valley</t>
  </si>
  <si>
    <t>E14001263</t>
  </si>
  <si>
    <t>Kenilworth and Southam</t>
  </si>
  <si>
    <t>E14001309</t>
  </si>
  <si>
    <t>Grantham and Bourne</t>
  </si>
  <si>
    <t>E14001253</t>
  </si>
  <si>
    <t>West Worcestershire</t>
  </si>
  <si>
    <t>E14001579</t>
  </si>
  <si>
    <t>North West Norfolk</t>
  </si>
  <si>
    <t>E14001405</t>
  </si>
  <si>
    <t>Christchurch</t>
  </si>
  <si>
    <t>E14001171</t>
  </si>
  <si>
    <t>Farnham and Bordon</t>
  </si>
  <si>
    <t>E14001234</t>
  </si>
  <si>
    <t>South Northamptonshire</t>
  </si>
  <si>
    <t>E14001490</t>
  </si>
  <si>
    <t>Sleaford and North Hykeham</t>
  </si>
  <si>
    <t>E14001476</t>
  </si>
  <si>
    <t>East Wiltshire</t>
  </si>
  <si>
    <t>E14001217</t>
  </si>
  <si>
    <t>Gainsborough</t>
  </si>
  <si>
    <t>E14001243</t>
  </si>
  <si>
    <t>Hinckley and Bosworth</t>
  </si>
  <si>
    <t>E14001288</t>
  </si>
  <si>
    <t>Chingford and Woodford Green</t>
  </si>
  <si>
    <t>E14001167</t>
  </si>
  <si>
    <t>West Aberdeenshire and Kincardine</t>
  </si>
  <si>
    <t>S14000111</t>
  </si>
  <si>
    <t>North West Essex</t>
  </si>
  <si>
    <t>E14001402</t>
  </si>
  <si>
    <t>East Surrey</t>
  </si>
  <si>
    <t>E14001215</t>
  </si>
  <si>
    <t>South Leicestershire</t>
  </si>
  <si>
    <t>E14001488</t>
  </si>
  <si>
    <t>Braintree</t>
  </si>
  <si>
    <t>E14001121</t>
  </si>
  <si>
    <t>Birmingham Perry Barr</t>
  </si>
  <si>
    <t>E14001098</t>
  </si>
  <si>
    <t>Frome and East Somerset</t>
  </si>
  <si>
    <t>E14001241</t>
  </si>
  <si>
    <t>New Forest West</t>
  </si>
  <si>
    <t>E14001374</t>
  </si>
  <si>
    <t>Reigate</t>
  </si>
  <si>
    <t>E14001442</t>
  </si>
  <si>
    <t>Staffordshire Moorlands</t>
  </si>
  <si>
    <t>E14001514</t>
  </si>
  <si>
    <t>Arbroath and Broughty Ferry</t>
  </si>
  <si>
    <t>S14000066</t>
  </si>
  <si>
    <t>Herne Bay and Sandwich</t>
  </si>
  <si>
    <t>E14001282</t>
  </si>
  <si>
    <t>Great Yarmouth</t>
  </si>
  <si>
    <t>E14001256</t>
  </si>
  <si>
    <t>Skipton and Ripon</t>
  </si>
  <si>
    <t>E14001475</t>
  </si>
  <si>
    <t>Aberdeenshire North and Moray East</t>
  </si>
  <si>
    <t>S14000062</t>
  </si>
  <si>
    <t>Leicester South</t>
  </si>
  <si>
    <t>E14001327</t>
  </si>
  <si>
    <t>Huntingdon</t>
  </si>
  <si>
    <t>E14001298</t>
  </si>
  <si>
    <t>Fareham and Waterlooville</t>
  </si>
  <si>
    <t>E14001233</t>
  </si>
  <si>
    <t>North West Hampshire</t>
  </si>
  <si>
    <t>E14001403</t>
  </si>
  <si>
    <t>Romford</t>
  </si>
  <si>
    <t>E14001448</t>
  </si>
  <si>
    <t>Solihull West and Shirley</t>
  </si>
  <si>
    <t>E14001479</t>
  </si>
  <si>
    <t>Argyll, Bute and South Lochaber</t>
  </si>
  <si>
    <t>S14000067</t>
  </si>
  <si>
    <t>North Cotswolds</t>
  </si>
  <si>
    <t>E14001386</t>
  </si>
  <si>
    <t>Bridlington and The Wolds</t>
  </si>
  <si>
    <t>E14001127</t>
  </si>
  <si>
    <t>Beverley and Holderness</t>
  </si>
  <si>
    <t>E14001087</t>
  </si>
  <si>
    <t>Aberdeen North</t>
  </si>
  <si>
    <t>S14000060</t>
  </si>
  <si>
    <t>Eastleigh</t>
  </si>
  <si>
    <t>E14001220</t>
  </si>
  <si>
    <t>Harwich and North Essex</t>
  </si>
  <si>
    <t>E14001273</t>
  </si>
  <si>
    <t>South West Devon</t>
  </si>
  <si>
    <t>E14001495</t>
  </si>
  <si>
    <t>West Suffolk</t>
  </si>
  <si>
    <t>E14001578</t>
  </si>
  <si>
    <t>South Shropshire</t>
  </si>
  <si>
    <t>E14001493</t>
  </si>
  <si>
    <t>South West Hertfordshire</t>
  </si>
  <si>
    <t>E14001496</t>
  </si>
  <si>
    <t>Salisbury</t>
  </si>
  <si>
    <t>E14001460</t>
  </si>
  <si>
    <t>Mid Bedfordshire</t>
  </si>
  <si>
    <t>E14001359</t>
  </si>
  <si>
    <t>Sussex Weald</t>
  </si>
  <si>
    <t>E14001533</t>
  </si>
  <si>
    <t>Bromley and Biggin Hill</t>
  </si>
  <si>
    <t>E14001137</t>
  </si>
  <si>
    <t>Caerfyrddin</t>
  </si>
  <si>
    <t>W07000087</t>
  </si>
  <si>
    <t>Dumfriesshire, Clydesdale and Tweeddale</t>
  </si>
  <si>
    <t>S14000074</t>
  </si>
  <si>
    <t>Bexhill and Battle</t>
  </si>
  <si>
    <t>E14001088</t>
  </si>
  <si>
    <t>South West Wiltshire</t>
  </si>
  <si>
    <t>E14001498</t>
  </si>
  <si>
    <t>Daventry</t>
  </si>
  <si>
    <t>E14001192</t>
  </si>
  <si>
    <t>Fylde</t>
  </si>
  <si>
    <t>E14001242</t>
  </si>
  <si>
    <t>Broadland and Fakenham</t>
  </si>
  <si>
    <t>E14001136</t>
  </si>
  <si>
    <t>South Suffolk</t>
  </si>
  <si>
    <t>E14001494</t>
  </si>
  <si>
    <t>Gordon and Buchan</t>
  </si>
  <si>
    <t>S14000091</t>
  </si>
  <si>
    <t>Aberdeen South</t>
  </si>
  <si>
    <t>S14000061</t>
  </si>
  <si>
    <t>Bromsgrove</t>
  </si>
  <si>
    <t>E14001138</t>
  </si>
  <si>
    <t>Bognor Regis and Littlehampton</t>
  </si>
  <si>
    <t>E14001108</t>
  </si>
  <si>
    <t>Ely and East Cambridgeshire</t>
  </si>
  <si>
    <t>E14001224</t>
  </si>
  <si>
    <t>Hereford and South Herefordshire</t>
  </si>
  <si>
    <t>E14001281</t>
  </si>
  <si>
    <t>The Wrekin</t>
  </si>
  <si>
    <t>E14001543</t>
  </si>
  <si>
    <t>Central Suffolk and North Ipswich</t>
  </si>
  <si>
    <t>E14001156</t>
  </si>
  <si>
    <t>Hornchurch and Upminster</t>
  </si>
  <si>
    <t>E14001292</t>
  </si>
  <si>
    <t>Ynys Môn</t>
  </si>
  <si>
    <t>W07000112</t>
  </si>
  <si>
    <t>Moray West, Nairn and Strathspey</t>
  </si>
  <si>
    <t>S14000098</t>
  </si>
  <si>
    <t>Wyre Forest</t>
  </si>
  <si>
    <t>E14001601</t>
  </si>
  <si>
    <t>Faversham and Mid Kent</t>
  </si>
  <si>
    <t>E14001235</t>
  </si>
  <si>
    <t>Newton Abbot</t>
  </si>
  <si>
    <t>E14001381</t>
  </si>
  <si>
    <t>Torridge and Tavistock</t>
  </si>
  <si>
    <t>E14001552</t>
  </si>
  <si>
    <t>Central Devon</t>
  </si>
  <si>
    <t>E14001155</t>
  </si>
  <si>
    <t>Leicester East</t>
  </si>
  <si>
    <t>E14001326</t>
  </si>
  <si>
    <t>South Basildon and East Thurrock</t>
  </si>
  <si>
    <t>E14001480</t>
  </si>
  <si>
    <t>Havant</t>
  </si>
  <si>
    <t>E14001275</t>
  </si>
  <si>
    <t>Basildon and Billericay</t>
  </si>
  <si>
    <t>E14001077</t>
  </si>
  <si>
    <t>Bridgwater</t>
  </si>
  <si>
    <t>E14001126</t>
  </si>
  <si>
    <t>Isle of Wight East</t>
  </si>
  <si>
    <t>E14001303</t>
  </si>
  <si>
    <t>Maidstone and Malling</t>
  </si>
  <si>
    <t>E14001349</t>
  </si>
  <si>
    <t>Spelthorne</t>
  </si>
  <si>
    <t>E14001505</t>
  </si>
  <si>
    <t>Dumfries and Galloway</t>
  </si>
  <si>
    <t>S14000073</t>
  </si>
  <si>
    <t>Brecon, Radnor and Cwm Tawe</t>
  </si>
  <si>
    <t>W07000085</t>
  </si>
  <si>
    <t>Exmouth and Exeter East</t>
  </si>
  <si>
    <t>E14001232</t>
  </si>
  <si>
    <t>North Antrim</t>
  </si>
  <si>
    <t>N05000012</t>
  </si>
  <si>
    <t>Blackburn</t>
  </si>
  <si>
    <t>E14001102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</si>
</sst>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#,##0.0"/>
  </numFmts>
  <fonts count="9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sz val="10"/>
      <color indexed="9"/>
      <name val="Helvetica Neue Medium"/>
    </font>
    <font>
      <sz val="11"/>
      <color indexed="8"/>
      <name val="Helvetica Neue"/>
    </font>
    <font>
      <b val="1"/>
      <sz val="10"/>
      <color indexed="8"/>
      <name val="Helvetica Neue"/>
    </font>
    <font>
      <sz val="10"/>
      <color indexed="9"/>
      <name val="Helvetica Neue"/>
    </font>
    <font>
      <b val="1"/>
      <sz val="10"/>
      <color indexed="9"/>
      <name val="Helvetica Neue"/>
    </font>
    <font>
      <b val="1"/>
      <sz val="11"/>
      <color indexed="8"/>
      <name val="Helvetica Neue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</fills>
  <borders count="32">
    <border>
      <left/>
      <right/>
      <top/>
      <bottom/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2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/>
      <top style="thin">
        <color indexed="12"/>
      </top>
      <bottom style="thin">
        <color indexed="11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horizontal="left" vertical="top" wrapText="1"/>
    </xf>
    <xf numFmtId="0" fontId="0" fillId="2" borderId="3" applyNumberFormat="0" applyFont="1" applyFill="1" applyBorder="1" applyAlignment="1" applyProtection="0">
      <alignment vertical="top" wrapText="1"/>
    </xf>
    <xf numFmtId="49" fontId="0" fillId="2" borderId="4" applyNumberFormat="1" applyFont="1" applyFill="1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0" fontId="4" fillId="2" borderId="7" applyNumberFormat="0" applyFont="1" applyFill="1" applyBorder="1" applyAlignment="1" applyProtection="0">
      <alignment vertical="top" wrapText="1"/>
    </xf>
    <xf numFmtId="49" fontId="5" fillId="3" borderId="8" applyNumberFormat="1" applyFont="1" applyFill="1" applyBorder="1" applyAlignment="1" applyProtection="0">
      <alignment vertical="top" wrapText="1"/>
    </xf>
    <xf numFmtId="49" fontId="5" fillId="3" borderId="8" applyNumberFormat="1" applyFont="1" applyFill="1" applyBorder="1" applyAlignment="1" applyProtection="0">
      <alignment horizontal="right" vertical="top" wrapText="1"/>
    </xf>
    <xf numFmtId="0" fontId="0" fillId="3" borderId="8" applyNumberFormat="0" applyFont="1" applyFill="1" applyBorder="1" applyAlignment="1" applyProtection="0">
      <alignment vertical="top" wrapText="1"/>
    </xf>
    <xf numFmtId="0" fontId="0" fillId="3" borderId="9" applyNumberFormat="0" applyFont="1" applyFill="1" applyBorder="1" applyAlignment="1" applyProtection="0">
      <alignment vertical="top" wrapText="1"/>
    </xf>
    <xf numFmtId="9" fontId="0" fillId="3" borderId="10" applyNumberFormat="1" applyFont="1" applyFill="1" applyBorder="1" applyAlignment="1" applyProtection="0">
      <alignment vertical="top" wrapText="1"/>
    </xf>
    <xf numFmtId="0" fontId="0" fillId="3" borderId="10" applyNumberFormat="0" applyFont="1" applyFill="1" applyBorder="1" applyAlignment="1" applyProtection="0">
      <alignment vertical="top" wrapText="1"/>
    </xf>
    <xf numFmtId="49" fontId="0" fillId="3" borderId="10" applyNumberFormat="1" applyFont="1" applyFill="1" applyBorder="1" applyAlignment="1" applyProtection="0">
      <alignment vertical="top" wrapText="1"/>
    </xf>
    <xf numFmtId="1" fontId="0" fillId="3" borderId="10" applyNumberFormat="1" applyFont="1" applyFill="1" applyBorder="1" applyAlignment="1" applyProtection="0">
      <alignment vertical="top" wrapText="1"/>
    </xf>
    <xf numFmtId="59" fontId="0" fillId="3" borderId="10" applyNumberFormat="1" applyFont="1" applyFill="1" applyBorder="1" applyAlignment="1" applyProtection="0">
      <alignment vertical="top" wrapText="1"/>
    </xf>
    <xf numFmtId="0" fontId="0" fillId="2" borderId="11" applyNumberFormat="0" applyFont="1" applyFill="1" applyBorder="1" applyAlignment="1" applyProtection="0">
      <alignment vertical="top" wrapText="1"/>
    </xf>
    <xf numFmtId="0" fontId="0" fillId="2" borderId="12" applyNumberFormat="0" applyFont="1" applyFill="1" applyBorder="1" applyAlignment="1" applyProtection="0">
      <alignment vertical="top" wrapText="1"/>
    </xf>
    <xf numFmtId="0" fontId="3" fillId="2" borderId="7" applyNumberFormat="0" applyFont="1" applyFill="1" applyBorder="1" applyAlignment="1" applyProtection="0">
      <alignment vertical="top" wrapText="1"/>
    </xf>
    <xf numFmtId="49" fontId="5" fillId="2" borderId="8" applyNumberFormat="1" applyFont="1" applyFill="1" applyBorder="1" applyAlignment="1" applyProtection="0">
      <alignment vertical="top" wrapText="1"/>
    </xf>
    <xf numFmtId="0" fontId="0" fillId="2" borderId="8" applyNumberFormat="1" applyFont="1" applyFill="1" applyBorder="1" applyAlignment="1" applyProtection="0">
      <alignment horizontal="right" vertical="top" wrapText="1"/>
    </xf>
    <xf numFmtId="0" fontId="0" fillId="2" borderId="8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9" fontId="0" fillId="2" borderId="10" applyNumberFormat="1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3" fontId="0" fillId="2" borderId="10" applyNumberFormat="1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vertical="top" wrapText="1"/>
    </xf>
    <xf numFmtId="60" fontId="0" fillId="2" borderId="10" applyNumberFormat="1" applyFont="1" applyFill="1" applyBorder="1" applyAlignment="1" applyProtection="0">
      <alignment vertical="top" wrapText="1"/>
    </xf>
    <xf numFmtId="49" fontId="3" fillId="2" borderId="7" applyNumberFormat="1" applyFont="1" applyFill="1" applyBorder="1" applyAlignment="1" applyProtection="0">
      <alignment vertical="top" wrapText="1"/>
    </xf>
    <xf numFmtId="2" fontId="0" fillId="3" borderId="8" applyNumberFormat="1" applyFont="1" applyFill="1" applyBorder="1" applyAlignment="1" applyProtection="0">
      <alignment horizontal="right" vertical="top" wrapText="1"/>
    </xf>
    <xf numFmtId="2" fontId="0" fillId="3" borderId="8" applyNumberFormat="1" applyFont="1" applyFill="1" applyBorder="1" applyAlignment="1" applyProtection="0">
      <alignment vertical="top" wrapText="1"/>
    </xf>
    <xf numFmtId="10" fontId="0" fillId="3" borderId="10" applyNumberFormat="1" applyFont="1" applyFill="1" applyBorder="1" applyAlignment="1" applyProtection="0">
      <alignment vertical="top" wrapText="1"/>
    </xf>
    <xf numFmtId="2" fontId="0" fillId="3" borderId="10" applyNumberFormat="1" applyFont="1" applyFill="1" applyBorder="1" applyAlignment="1" applyProtection="0">
      <alignment vertical="top" wrapText="1"/>
    </xf>
    <xf numFmtId="0" fontId="0" fillId="3" borderId="10" applyNumberFormat="1" applyFont="1" applyFill="1" applyBorder="1" applyAlignment="1" applyProtection="0">
      <alignment vertical="top" wrapText="1"/>
    </xf>
    <xf numFmtId="60" fontId="0" fillId="3" borderId="10" applyNumberFormat="1" applyFont="1" applyFill="1" applyBorder="1" applyAlignment="1" applyProtection="0">
      <alignment vertical="top" wrapText="1"/>
    </xf>
    <xf numFmtId="2" fontId="0" fillId="2" borderId="8" applyNumberFormat="1" applyFont="1" applyFill="1" applyBorder="1" applyAlignment="1" applyProtection="0">
      <alignment horizontal="right" vertical="top" wrapText="1"/>
    </xf>
    <xf numFmtId="0" fontId="0" fillId="2" borderId="10" applyNumberFormat="1" applyFont="1" applyFill="1" applyBorder="1" applyAlignment="1" applyProtection="0">
      <alignment vertical="top" wrapText="1"/>
    </xf>
    <xf numFmtId="59" fontId="0" fillId="2" borderId="10" applyNumberFormat="1" applyFont="1" applyFill="1" applyBorder="1" applyAlignment="1" applyProtection="0">
      <alignment vertical="top" wrapText="1"/>
    </xf>
    <xf numFmtId="1" fontId="0" fillId="4" borderId="8" applyNumberFormat="1" applyFont="1" applyFill="1" applyBorder="1" applyAlignment="1" applyProtection="0">
      <alignment vertical="top" wrapText="1"/>
    </xf>
    <xf numFmtId="9" fontId="0" fillId="4" borderId="10" applyNumberFormat="1" applyFont="1" applyFill="1" applyBorder="1" applyAlignment="1" applyProtection="0">
      <alignment vertical="top" wrapText="1"/>
    </xf>
    <xf numFmtId="1" fontId="0" fillId="4" borderId="10" applyNumberFormat="1" applyFont="1" applyFill="1" applyBorder="1" applyAlignment="1" applyProtection="0">
      <alignment vertical="top" wrapText="1"/>
    </xf>
    <xf numFmtId="2" fontId="0" fillId="4" borderId="10" applyNumberFormat="1" applyFont="1" applyFill="1" applyBorder="1" applyAlignment="1" applyProtection="0">
      <alignment vertical="top" wrapText="1"/>
    </xf>
    <xf numFmtId="49" fontId="0" fillId="4" borderId="10" applyNumberFormat="1" applyFont="1" applyFill="1" applyBorder="1" applyAlignment="1" applyProtection="0">
      <alignment vertical="top" wrapText="1"/>
    </xf>
    <xf numFmtId="3" fontId="0" fillId="4" borderId="10" applyNumberFormat="1" applyFont="1" applyFill="1" applyBorder="1" applyAlignment="1" applyProtection="0">
      <alignment vertical="top" wrapText="1"/>
    </xf>
    <xf numFmtId="59" fontId="0" fillId="4" borderId="10" applyNumberFormat="1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horizontal="left" vertical="top" wrapText="1"/>
    </xf>
    <xf numFmtId="1" fontId="0" fillId="2" borderId="8" applyNumberFormat="1" applyFont="1" applyFill="1" applyBorder="1" applyAlignment="1" applyProtection="0">
      <alignment vertical="top" wrapText="1"/>
    </xf>
    <xf numFmtId="0" fontId="0" fillId="3" borderId="8" applyNumberFormat="0" applyFont="1" applyFill="1" applyBorder="1" applyAlignment="1" applyProtection="0">
      <alignment horizontal="left" vertical="top" wrapText="1"/>
    </xf>
    <xf numFmtId="0" fontId="6" fillId="5" borderId="8" applyNumberFormat="0" applyFont="1" applyFill="1" applyBorder="1" applyAlignment="1" applyProtection="0">
      <alignment vertical="top" wrapText="1"/>
    </xf>
    <xf numFmtId="9" fontId="6" fillId="5" borderId="10" applyNumberFormat="1" applyFont="1" applyFill="1" applyBorder="1" applyAlignment="1" applyProtection="0">
      <alignment vertical="top" wrapText="1"/>
    </xf>
    <xf numFmtId="0" fontId="6" fillId="5" borderId="10" applyNumberFormat="0" applyFont="1" applyFill="1" applyBorder="1" applyAlignment="1" applyProtection="0">
      <alignment vertical="top" wrapText="1"/>
    </xf>
    <xf numFmtId="2" fontId="6" fillId="5" borderId="10" applyNumberFormat="1" applyFont="1" applyFill="1" applyBorder="1" applyAlignment="1" applyProtection="0">
      <alignment vertical="top" wrapText="1"/>
    </xf>
    <xf numFmtId="49" fontId="6" fillId="5" borderId="10" applyNumberFormat="1" applyFont="1" applyFill="1" applyBorder="1" applyAlignment="1" applyProtection="0">
      <alignment vertical="top" wrapText="1"/>
    </xf>
    <xf numFmtId="0" fontId="6" fillId="5" borderId="10" applyNumberFormat="1" applyFont="1" applyFill="1" applyBorder="1" applyAlignment="1" applyProtection="0">
      <alignment vertical="top" wrapText="1"/>
    </xf>
    <xf numFmtId="4" fontId="6" fillId="5" borderId="10" applyNumberFormat="1" applyFont="1" applyFill="1" applyBorder="1" applyAlignment="1" applyProtection="0">
      <alignment vertical="top" wrapText="1"/>
    </xf>
    <xf numFmtId="60" fontId="6" fillId="5" borderId="10" applyNumberFormat="1" applyFont="1" applyFill="1" applyBorder="1" applyAlignment="1" applyProtection="0">
      <alignment vertical="top" wrapText="1"/>
    </xf>
    <xf numFmtId="49" fontId="0" fillId="2" borderId="10" applyNumberFormat="1" applyFont="1" applyFill="1" applyBorder="1" applyAlignment="1" applyProtection="0">
      <alignment horizontal="right" vertical="top" wrapText="1"/>
    </xf>
    <xf numFmtId="49" fontId="0" fillId="6" borderId="10" applyNumberFormat="1" applyFont="1" applyFill="1" applyBorder="1" applyAlignment="1" applyProtection="0">
      <alignment vertical="top" wrapText="1"/>
    </xf>
    <xf numFmtId="49" fontId="3" fillId="7" borderId="7" applyNumberFormat="1" applyFont="1" applyFill="1" applyBorder="1" applyAlignment="1" applyProtection="0">
      <alignment vertical="top" wrapText="1"/>
    </xf>
    <xf numFmtId="49" fontId="7" fillId="2" borderId="7" applyNumberFormat="1" applyFont="1" applyFill="1" applyBorder="1" applyAlignment="1" applyProtection="0">
      <alignment vertical="top" wrapText="1"/>
    </xf>
    <xf numFmtId="49" fontId="5" fillId="8" borderId="8" applyNumberFormat="1" applyFont="1" applyFill="1" applyBorder="1" applyAlignment="1" applyProtection="0">
      <alignment vertical="top" wrapText="1"/>
    </xf>
    <xf numFmtId="49" fontId="5" fillId="8" borderId="8" applyNumberFormat="1" applyFont="1" applyFill="1" applyBorder="1" applyAlignment="1" applyProtection="0">
      <alignment horizontal="left" vertical="top" wrapText="1"/>
    </xf>
    <xf numFmtId="49" fontId="5" fillId="9" borderId="8" applyNumberFormat="1" applyFont="1" applyFill="1" applyBorder="1" applyAlignment="1" applyProtection="0">
      <alignment vertical="top" wrapText="1"/>
    </xf>
    <xf numFmtId="49" fontId="5" fillId="10" borderId="8" applyNumberFormat="1" applyFont="1" applyFill="1" applyBorder="1" applyAlignment="1" applyProtection="0">
      <alignment vertical="top" wrapText="1"/>
    </xf>
    <xf numFmtId="49" fontId="0" fillId="3" borderId="8" applyNumberFormat="1" applyFont="1" applyFill="1" applyBorder="1" applyAlignment="1" applyProtection="0">
      <alignment vertical="top" wrapText="1"/>
    </xf>
    <xf numFmtId="49" fontId="5" fillId="11" borderId="8" applyNumberFormat="1" applyFont="1" applyFill="1" applyBorder="1" applyAlignment="1" applyProtection="0">
      <alignment vertical="top" wrapText="1"/>
    </xf>
    <xf numFmtId="49" fontId="5" fillId="3" borderId="9" applyNumberFormat="1" applyFont="1" applyFill="1" applyBorder="1" applyAlignment="1" applyProtection="0">
      <alignment horizontal="right" vertical="top" wrapText="1"/>
    </xf>
    <xf numFmtId="49" fontId="0" fillId="8" borderId="8" applyNumberFormat="1" applyFont="1" applyFill="1" applyBorder="1" applyAlignment="1" applyProtection="0">
      <alignment vertical="top" wrapText="1"/>
    </xf>
    <xf numFmtId="0" fontId="0" fillId="8" borderId="8" applyNumberFormat="1" applyFont="1" applyFill="1" applyBorder="1" applyAlignment="1" applyProtection="0">
      <alignment horizontal="left" vertical="top" wrapText="1"/>
    </xf>
    <xf numFmtId="49" fontId="0" fillId="2" borderId="8" applyNumberFormat="1" applyFont="1" applyFill="1" applyBorder="1" applyAlignment="1" applyProtection="0">
      <alignment vertical="top" wrapText="1"/>
    </xf>
    <xf numFmtId="49" fontId="0" fillId="9" borderId="8" applyNumberFormat="1" applyFont="1" applyFill="1" applyBorder="1" applyAlignment="1" applyProtection="0">
      <alignment vertical="top" wrapText="1"/>
    </xf>
    <xf numFmtId="4" fontId="0" fillId="2" borderId="8" applyNumberFormat="1" applyFont="1" applyFill="1" applyBorder="1" applyAlignment="1" applyProtection="0">
      <alignment vertical="top" wrapText="1"/>
    </xf>
    <xf numFmtId="0" fontId="0" fillId="2" borderId="8" applyNumberFormat="1" applyFont="1" applyFill="1" applyBorder="1" applyAlignment="1" applyProtection="0">
      <alignment vertical="top" wrapText="1"/>
    </xf>
    <xf numFmtId="49" fontId="0" fillId="10" borderId="8" applyNumberFormat="1" applyFont="1" applyFill="1" applyBorder="1" applyAlignment="1" applyProtection="0">
      <alignment vertical="top" wrapText="1"/>
    </xf>
    <xf numFmtId="49" fontId="0" fillId="11" borderId="8" applyNumberFormat="1" applyFont="1" applyFill="1" applyBorder="1" applyAlignment="1" applyProtection="0">
      <alignment vertical="top" wrapText="1"/>
    </xf>
    <xf numFmtId="2" fontId="0" fillId="2" borderId="9" applyNumberFormat="1" applyFont="1" applyFill="1" applyBorder="1" applyAlignment="1" applyProtection="0">
      <alignment vertical="top" wrapText="1"/>
    </xf>
    <xf numFmtId="10" fontId="0" fillId="2" borderId="10" applyNumberFormat="1" applyFont="1" applyFill="1" applyBorder="1" applyAlignment="1" applyProtection="0">
      <alignment vertical="top" wrapText="1"/>
    </xf>
    <xf numFmtId="4" fontId="0" fillId="3" borderId="8" applyNumberFormat="1" applyFont="1" applyFill="1" applyBorder="1" applyAlignment="1" applyProtection="0">
      <alignment vertical="top" wrapText="1"/>
    </xf>
    <xf numFmtId="0" fontId="0" fillId="3" borderId="8" applyNumberFormat="1" applyFont="1" applyFill="1" applyBorder="1" applyAlignment="1" applyProtection="0">
      <alignment vertical="top" wrapText="1"/>
    </xf>
    <xf numFmtId="2" fontId="0" fillId="3" borderId="9" applyNumberFormat="1" applyFont="1" applyFill="1" applyBorder="1" applyAlignment="1" applyProtection="0">
      <alignment vertical="top" wrapText="1"/>
    </xf>
    <xf numFmtId="3" fontId="0" fillId="3" borderId="13" applyNumberFormat="1" applyFont="1" applyFill="1" applyBorder="1" applyAlignment="1" applyProtection="0">
      <alignment vertical="top" wrapText="1"/>
    </xf>
    <xf numFmtId="3" fontId="0" fillId="2" borderId="14" applyNumberFormat="1" applyFont="1" applyFill="1" applyBorder="1" applyAlignment="1" applyProtection="0">
      <alignment vertical="top" wrapText="1"/>
    </xf>
    <xf numFmtId="3" fontId="0" fillId="3" borderId="15" applyNumberFormat="1" applyFont="1" applyFill="1" applyBorder="1" applyAlignment="1" applyProtection="0">
      <alignment vertical="top" wrapText="1"/>
    </xf>
    <xf numFmtId="4" fontId="0" fillId="3" borderId="16" applyNumberFormat="1" applyFont="1" applyFill="1" applyBorder="1" applyAlignment="1" applyProtection="0">
      <alignment vertical="top" wrapText="1"/>
    </xf>
    <xf numFmtId="49" fontId="0" fillId="10" borderId="17" applyNumberFormat="1" applyFont="1" applyFill="1" applyBorder="1" applyAlignment="1" applyProtection="0">
      <alignment vertical="top" wrapText="1"/>
    </xf>
    <xf numFmtId="2" fontId="0" fillId="2" borderId="18" applyNumberFormat="1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top" wrapText="1"/>
    </xf>
    <xf numFmtId="4" fontId="0" fillId="3" borderId="20" applyNumberFormat="1" applyFont="1" applyFill="1" applyBorder="1" applyAlignment="1" applyProtection="0">
      <alignment vertical="top" wrapText="1"/>
    </xf>
    <xf numFmtId="3" fontId="0" fillId="2" borderId="13" applyNumberFormat="1" applyFont="1" applyFill="1" applyBorder="1" applyAlignment="1" applyProtection="0">
      <alignment vertical="top" wrapText="1"/>
    </xf>
    <xf numFmtId="3" fontId="0" fillId="3" borderId="14" applyNumberFormat="1" applyFont="1" applyFill="1" applyBorder="1" applyAlignment="1" applyProtection="0">
      <alignment vertical="top" wrapText="1"/>
    </xf>
    <xf numFmtId="4" fontId="0" fillId="2" borderId="16" applyNumberFormat="1" applyFont="1" applyFill="1" applyBorder="1" applyAlignment="1" applyProtection="0">
      <alignment vertical="top" wrapText="1"/>
    </xf>
    <xf numFmtId="3" fontId="0" fillId="2" borderId="15" applyNumberFormat="1" applyFont="1" applyFill="1" applyBorder="1" applyAlignment="1" applyProtection="0">
      <alignment vertical="top" wrapText="1"/>
    </xf>
    <xf numFmtId="2" fontId="0" fillId="3" borderId="18" applyNumberFormat="1" applyFont="1" applyFill="1" applyBorder="1" applyAlignment="1" applyProtection="0">
      <alignment vertical="top" wrapText="1"/>
    </xf>
    <xf numFmtId="49" fontId="0" fillId="3" borderId="19" applyNumberFormat="1" applyFont="1" applyFill="1" applyBorder="1" applyAlignment="1" applyProtection="0">
      <alignment vertical="top" wrapText="1"/>
    </xf>
    <xf numFmtId="4" fontId="0" fillId="2" borderId="20" applyNumberFormat="1" applyFont="1" applyFill="1" applyBorder="1" applyAlignment="1" applyProtection="0">
      <alignment vertical="top" wrapText="1"/>
    </xf>
    <xf numFmtId="49" fontId="0" fillId="12" borderId="8" applyNumberFormat="1" applyFont="1" applyFill="1" applyBorder="1" applyAlignment="1" applyProtection="0">
      <alignment vertical="top" wrapText="1"/>
    </xf>
    <xf numFmtId="10" fontId="0" fillId="12" borderId="10" applyNumberFormat="1" applyFont="1" applyFill="1" applyBorder="1" applyAlignment="1" applyProtection="0">
      <alignment vertical="top" wrapText="1"/>
    </xf>
    <xf numFmtId="49" fontId="0" fillId="7" borderId="8" applyNumberFormat="1" applyFont="1" applyFill="1" applyBorder="1" applyAlignment="1" applyProtection="0">
      <alignment vertical="top" wrapText="1"/>
    </xf>
    <xf numFmtId="0" fontId="0" fillId="7" borderId="8" applyNumberFormat="1" applyFont="1" applyFill="1" applyBorder="1" applyAlignment="1" applyProtection="0">
      <alignment horizontal="left" vertical="top" wrapText="1"/>
    </xf>
    <xf numFmtId="4" fontId="0" fillId="7" borderId="8" applyNumberFormat="1" applyFont="1" applyFill="1" applyBorder="1" applyAlignment="1" applyProtection="0">
      <alignment vertical="top" wrapText="1"/>
    </xf>
    <xf numFmtId="0" fontId="0" fillId="7" borderId="8" applyNumberFormat="1" applyFont="1" applyFill="1" applyBorder="1" applyAlignment="1" applyProtection="0">
      <alignment vertical="top" wrapText="1"/>
    </xf>
    <xf numFmtId="0" fontId="0" fillId="7" borderId="8" applyNumberFormat="0" applyFont="1" applyFill="1" applyBorder="1" applyAlignment="1" applyProtection="0">
      <alignment vertical="top" wrapText="1"/>
    </xf>
    <xf numFmtId="2" fontId="0" fillId="7" borderId="9" applyNumberFormat="1" applyFont="1" applyFill="1" applyBorder="1" applyAlignment="1" applyProtection="0">
      <alignment vertical="top" wrapText="1"/>
    </xf>
    <xf numFmtId="0" fontId="0" fillId="12" borderId="10" applyNumberFormat="0" applyFont="1" applyFill="1" applyBorder="1" applyAlignment="1" applyProtection="0">
      <alignment vertical="top" wrapText="1"/>
    </xf>
    <xf numFmtId="3" fontId="0" fillId="12" borderId="10" applyNumberFormat="1" applyFont="1" applyFill="1" applyBorder="1" applyAlignment="1" applyProtection="0">
      <alignment vertical="top" wrapText="1"/>
    </xf>
    <xf numFmtId="60" fontId="0" fillId="12" borderId="10" applyNumberFormat="1" applyFont="1" applyFill="1" applyBorder="1" applyAlignment="1" applyProtection="0">
      <alignment vertical="top" wrapText="1"/>
    </xf>
    <xf numFmtId="0" fontId="0" fillId="3" borderId="19" applyNumberFormat="0" applyFont="1" applyFill="1" applyBorder="1" applyAlignment="1" applyProtection="0">
      <alignment vertical="top" wrapText="1"/>
    </xf>
    <xf numFmtId="4" fontId="0" fillId="3" borderId="21" applyNumberFormat="1" applyFont="1" applyFill="1" applyBorder="1" applyAlignment="1" applyProtection="0">
      <alignment vertical="top" wrapText="1"/>
    </xf>
    <xf numFmtId="4" fontId="0" fillId="2" borderId="21" applyNumberFormat="1" applyFont="1" applyFill="1" applyBorder="1" applyAlignment="1" applyProtection="0">
      <alignment vertical="top" wrapText="1"/>
    </xf>
    <xf numFmtId="49" fontId="0" fillId="9" borderId="17" applyNumberFormat="1" applyFont="1" applyFill="1" applyBorder="1" applyAlignment="1" applyProtection="0">
      <alignment vertical="top" wrapText="1"/>
    </xf>
    <xf numFmtId="0" fontId="0" fillId="3" borderId="19" applyNumberFormat="1" applyFont="1" applyFill="1" applyBorder="1" applyAlignment="1" applyProtection="0">
      <alignment vertical="top" wrapText="1"/>
    </xf>
    <xf numFmtId="0" fontId="0" fillId="2" borderId="19" applyNumberFormat="1" applyFont="1" applyFill="1" applyBorder="1" applyAlignment="1" applyProtection="0">
      <alignment vertical="top" wrapText="1"/>
    </xf>
    <xf numFmtId="49" fontId="0" fillId="3" borderId="16" applyNumberFormat="1" applyFont="1" applyFill="1" applyBorder="1" applyAlignment="1" applyProtection="0">
      <alignment vertical="top" wrapText="1"/>
    </xf>
    <xf numFmtId="49" fontId="0" fillId="2" borderId="21" applyNumberFormat="1" applyFont="1" applyFill="1" applyBorder="1" applyAlignment="1" applyProtection="0">
      <alignment vertical="top" wrapText="1"/>
    </xf>
    <xf numFmtId="49" fontId="0" fillId="3" borderId="20" applyNumberFormat="1" applyFont="1" applyFill="1" applyBorder="1" applyAlignment="1" applyProtection="0">
      <alignment vertical="top" wrapText="1"/>
    </xf>
    <xf numFmtId="49" fontId="3" fillId="2" borderId="22" applyNumberFormat="1" applyFont="1" applyFill="1" applyBorder="1" applyAlignment="1" applyProtection="0">
      <alignment vertical="top" wrapText="1"/>
    </xf>
    <xf numFmtId="49" fontId="0" fillId="8" borderId="23" applyNumberFormat="1" applyFont="1" applyFill="1" applyBorder="1" applyAlignment="1" applyProtection="0">
      <alignment vertical="top" wrapText="1"/>
    </xf>
    <xf numFmtId="0" fontId="0" fillId="8" borderId="23" applyNumberFormat="1" applyFont="1" applyFill="1" applyBorder="1" applyAlignment="1" applyProtection="0">
      <alignment horizontal="left" vertical="top" wrapText="1"/>
    </xf>
    <xf numFmtId="49" fontId="0" fillId="2" borderId="23" applyNumberFormat="1" applyFont="1" applyFill="1" applyBorder="1" applyAlignment="1" applyProtection="0">
      <alignment vertical="top" wrapText="1"/>
    </xf>
    <xf numFmtId="0" fontId="0" fillId="2" borderId="23" applyNumberFormat="0" applyFont="1" applyFill="1" applyBorder="1" applyAlignment="1" applyProtection="0">
      <alignment vertical="top" wrapText="1"/>
    </xf>
    <xf numFmtId="49" fontId="0" fillId="9" borderId="24" applyNumberFormat="1" applyFont="1" applyFill="1" applyBorder="1" applyAlignment="1" applyProtection="0">
      <alignment vertical="top" wrapText="1"/>
    </xf>
    <xf numFmtId="2" fontId="0" fillId="2" borderId="25" applyNumberFormat="1" applyFont="1" applyFill="1" applyBorder="1" applyAlignment="1" applyProtection="0">
      <alignment vertical="top" wrapText="1"/>
    </xf>
    <xf numFmtId="0" fontId="0" fillId="2" borderId="26" applyNumberFormat="1" applyFont="1" applyFill="1" applyBorder="1" applyAlignment="1" applyProtection="0">
      <alignment vertical="top" wrapText="1"/>
    </xf>
    <xf numFmtId="49" fontId="0" fillId="10" borderId="23" applyNumberFormat="1" applyFont="1" applyFill="1" applyBorder="1" applyAlignment="1" applyProtection="0">
      <alignment vertical="top" wrapText="1"/>
    </xf>
    <xf numFmtId="4" fontId="0" fillId="2" borderId="23" applyNumberFormat="1" applyFont="1" applyFill="1" applyBorder="1" applyAlignment="1" applyProtection="0">
      <alignment vertical="top" wrapText="1"/>
    </xf>
    <xf numFmtId="49" fontId="0" fillId="11" borderId="23" applyNumberFormat="1" applyFont="1" applyFill="1" applyBorder="1" applyAlignment="1" applyProtection="0">
      <alignment vertical="top" wrapText="1"/>
    </xf>
    <xf numFmtId="2" fontId="0" fillId="2" borderId="27" applyNumberFormat="1" applyFont="1" applyFill="1" applyBorder="1" applyAlignment="1" applyProtection="0">
      <alignment vertical="top" wrapText="1"/>
    </xf>
    <xf numFmtId="10" fontId="0" fillId="2" borderId="28" applyNumberFormat="1" applyFont="1" applyFill="1" applyBorder="1" applyAlignment="1" applyProtection="0">
      <alignment vertical="top" wrapText="1"/>
    </xf>
    <xf numFmtId="0" fontId="0" fillId="2" borderId="28" applyNumberFormat="0" applyFont="1" applyFill="1" applyBorder="1" applyAlignment="1" applyProtection="0">
      <alignment vertical="top" wrapText="1"/>
    </xf>
    <xf numFmtId="3" fontId="0" fillId="2" borderId="28" applyNumberFormat="1" applyFont="1" applyFill="1" applyBorder="1" applyAlignment="1" applyProtection="0">
      <alignment vertical="top" wrapText="1"/>
    </xf>
    <xf numFmtId="60" fontId="0" fillId="2" borderId="28" applyNumberFormat="1" applyFont="1" applyFill="1" applyBorder="1" applyAlignment="1" applyProtection="0">
      <alignment vertical="top" wrapText="1"/>
    </xf>
    <xf numFmtId="3" fontId="0" fillId="2" borderId="29" applyNumberFormat="1" applyFont="1" applyFill="1" applyBorder="1" applyAlignment="1" applyProtection="0">
      <alignment vertical="top" wrapText="1"/>
    </xf>
    <xf numFmtId="0" fontId="0" fillId="2" borderId="30" applyNumberFormat="0" applyFont="1" applyFill="1" applyBorder="1" applyAlignment="1" applyProtection="0">
      <alignment vertical="top" wrapText="1"/>
    </xf>
    <xf numFmtId="0" fontId="0" fillId="2" borderId="31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23232"/>
      <rgbColor rgb="ffffffff"/>
      <rgbColor rgb="ffadadad"/>
      <rgbColor rgb="ffe3e3e3"/>
      <rgbColor rgb="ffaaaaaa"/>
      <rgbColor rgb="fff4f9f8"/>
      <rgbColor rgb="ffa0edee"/>
      <rgbColor rgb="ffc4ffb2"/>
      <rgbColor rgb="ffe3febf"/>
      <rgbColor rgb="ffabf8fe"/>
      <rgbColor rgb="ffe6d1d6"/>
      <rgbColor rgb="ffffdfba"/>
      <rgbColor rgb="ffceffdc"/>
      <rgbColor rgb="ffe1feb7"/>
      <rgbColor rgb="ff56c1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161830</xdr:rowOff>
    </xdr:from>
    <xdr:to>
      <xdr:col>1</xdr:col>
      <xdr:colOff>187680</xdr:colOff>
      <xdr:row>1</xdr:row>
      <xdr:rowOff>207335</xdr:rowOff>
    </xdr:to>
    <xdr:sp>
      <xdr:nvSpPr>
        <xdr:cNvPr id="2" name="PREVAIL Results UK General Election 2024"/>
        <xdr:cNvSpPr txBox="1"/>
      </xdr:nvSpPr>
      <xdr:spPr>
        <a:xfrm>
          <a:off x="-19051" y="161830"/>
          <a:ext cx="3261082" cy="30204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PREVAIL Results UK General Election 2024</a:t>
          </a:r>
        </a:p>
      </xdr:txBody>
    </xdr:sp>
    <xdr:clientData/>
  </xdr:twoCellAnchor>
  <xdr:twoCellAnchor>
    <xdr:from>
      <xdr:col>6</xdr:col>
      <xdr:colOff>575150</xdr:colOff>
      <xdr:row>6</xdr:row>
      <xdr:rowOff>108142</xdr:rowOff>
    </xdr:from>
    <xdr:to>
      <xdr:col>79</xdr:col>
      <xdr:colOff>19049</xdr:colOff>
      <xdr:row>11</xdr:row>
      <xdr:rowOff>207149</xdr:rowOff>
    </xdr:to>
    <xdr:sp>
      <xdr:nvSpPr>
        <xdr:cNvPr id="3" name="Transfers begin below cut and when completed move to above cut.…"/>
        <xdr:cNvSpPr txBox="1"/>
      </xdr:nvSpPr>
      <xdr:spPr>
        <a:xfrm>
          <a:off x="7826850" y="1717232"/>
          <a:ext cx="6251100" cy="212783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Transfers begin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below cu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 and when completed move to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above cut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To follow transfers begin at the bottom of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over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and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below cu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 and work upwards.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Stage 1 transfers are indicated by a “1” in 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Transfer to 2nd 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column. Stage 2 transfers are indicated by a “1” in 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Transfer to 3rd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column. Stage 3 transfers are indicated by a “0” in 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Transfer to 2nd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column, denoting a cancelled transfer, and a “1” in 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Transfer to 3rd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column. 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The </a:t>
          </a: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Comments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column tracks the attainment of quotas and the order of stage 3 transfers including their compensations: “stage 3 n-“ denotes the nth stage 3 transfer and “stage 3 n+” denotes its compensation.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CC665"/>
  <sheetViews>
    <sheetView workbookViewId="0" showGridLines="0" defaultGridColor="1"/>
  </sheetViews>
  <sheetFormatPr defaultColWidth="11.6667" defaultRowHeight="19.9" customHeight="1" outlineLevelRow="0" outlineLevelCol="0"/>
  <cols>
    <col min="1" max="1" width="40.3516" style="1" customWidth="1"/>
    <col min="2" max="2" width="11.6719" style="1" customWidth="1"/>
    <col min="3" max="3" width="11" style="1" customWidth="1"/>
    <col min="4" max="4" width="10.6719" style="1" customWidth="1"/>
    <col min="5" max="5" width="9.17188" style="1" customWidth="1"/>
    <col min="6" max="6" width="12.3516" style="1" customWidth="1"/>
    <col min="7" max="7" width="8.67188" style="1" customWidth="1"/>
    <col min="8" max="8" width="12" style="1" customWidth="1"/>
    <col min="9" max="9" width="8.17188" style="1" customWidth="1"/>
    <col min="10" max="12" width="7.85156" style="1" customWidth="1"/>
    <col min="13" max="13" width="19.3516" style="1" customWidth="1"/>
    <col min="14" max="16" hidden="1" width="11.6667" style="1" customWidth="1"/>
    <col min="17" max="17" width="8" style="1" customWidth="1"/>
    <col min="18" max="18" width="9.67188" style="1" customWidth="1"/>
    <col min="19" max="79" hidden="1" width="11.6667" style="1" customWidth="1"/>
    <col min="80" max="81" width="11.6719" style="1" customWidth="1"/>
    <col min="82" max="16384" width="11.6719" style="1" customWidth="1"/>
  </cols>
  <sheetData>
    <row r="1" ht="20.2" customHeight="1">
      <c r="A1" s="2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5"/>
      <c r="S1" t="s" s="6">
        <v>0</v>
      </c>
      <c r="T1" s="7"/>
      <c r="U1" t="s" s="6">
        <v>1</v>
      </c>
      <c r="V1" t="s" s="6">
        <v>2</v>
      </c>
      <c r="W1" t="s" s="6">
        <v>3</v>
      </c>
      <c r="X1" t="s" s="6">
        <v>4</v>
      </c>
      <c r="Y1" t="s" s="6">
        <v>5</v>
      </c>
      <c r="Z1" t="s" s="6">
        <v>6</v>
      </c>
      <c r="AA1" t="s" s="6">
        <v>7</v>
      </c>
      <c r="AB1" t="s" s="6">
        <v>8</v>
      </c>
      <c r="AC1" t="s" s="6">
        <v>9</v>
      </c>
      <c r="AD1" t="s" s="6">
        <v>10</v>
      </c>
      <c r="AE1" t="s" s="6">
        <v>11</v>
      </c>
      <c r="AF1" t="s" s="6">
        <v>12</v>
      </c>
      <c r="AG1" t="s" s="6">
        <v>13</v>
      </c>
      <c r="AH1" t="s" s="6">
        <v>14</v>
      </c>
      <c r="AI1" t="s" s="6">
        <v>15</v>
      </c>
      <c r="AJ1" t="s" s="6">
        <v>16</v>
      </c>
      <c r="AK1" t="s" s="6">
        <v>17</v>
      </c>
      <c r="AL1" t="s" s="6">
        <v>18</v>
      </c>
      <c r="AM1" t="s" s="6">
        <v>19</v>
      </c>
      <c r="AN1" t="s" s="6">
        <v>20</v>
      </c>
      <c r="AO1" t="s" s="6">
        <v>21</v>
      </c>
      <c r="AP1" t="s" s="6">
        <v>22</v>
      </c>
      <c r="AQ1" t="s" s="6">
        <v>23</v>
      </c>
      <c r="AR1" t="s" s="6">
        <v>24</v>
      </c>
      <c r="AS1" t="s" s="6">
        <v>25</v>
      </c>
      <c r="AT1" t="s" s="6">
        <v>26</v>
      </c>
      <c r="AU1" t="s" s="6">
        <v>27</v>
      </c>
      <c r="AV1" t="s" s="6">
        <v>28</v>
      </c>
      <c r="AW1" t="s" s="6">
        <v>29</v>
      </c>
      <c r="AX1" t="s" s="6">
        <v>30</v>
      </c>
      <c r="AY1" t="s" s="6">
        <v>31</v>
      </c>
      <c r="AZ1" t="s" s="6">
        <v>32</v>
      </c>
      <c r="BA1" t="s" s="6">
        <v>33</v>
      </c>
      <c r="BB1" t="s" s="6">
        <v>34</v>
      </c>
      <c r="BC1" t="s" s="6">
        <v>35</v>
      </c>
      <c r="BD1" t="s" s="6">
        <v>36</v>
      </c>
      <c r="BE1" t="s" s="6">
        <v>37</v>
      </c>
      <c r="BF1" t="s" s="6">
        <v>38</v>
      </c>
      <c r="BG1" t="s" s="6">
        <v>39</v>
      </c>
      <c r="BH1" t="s" s="6">
        <v>40</v>
      </c>
      <c r="BI1" t="s" s="6">
        <v>41</v>
      </c>
      <c r="BJ1" t="s" s="6">
        <v>42</v>
      </c>
      <c r="BK1" t="s" s="6">
        <v>43</v>
      </c>
      <c r="BL1" t="s" s="6">
        <v>44</v>
      </c>
      <c r="BM1" t="s" s="6">
        <v>45</v>
      </c>
      <c r="BN1" t="s" s="6">
        <v>46</v>
      </c>
      <c r="BO1" t="s" s="6">
        <v>47</v>
      </c>
      <c r="BP1" t="s" s="6">
        <v>48</v>
      </c>
      <c r="BQ1" t="s" s="6">
        <v>49</v>
      </c>
      <c r="BR1" t="s" s="6">
        <v>50</v>
      </c>
      <c r="BS1" t="s" s="6">
        <v>51</v>
      </c>
      <c r="BT1" t="s" s="6">
        <v>52</v>
      </c>
      <c r="BU1" t="s" s="6">
        <v>53</v>
      </c>
      <c r="BV1" t="s" s="6">
        <v>54</v>
      </c>
      <c r="BW1" t="s" s="6">
        <v>55</v>
      </c>
      <c r="BX1" t="s" s="6">
        <v>56</v>
      </c>
      <c r="BY1" t="s" s="6">
        <v>57</v>
      </c>
      <c r="BZ1" t="s" s="6">
        <v>58</v>
      </c>
      <c r="CA1" s="7"/>
      <c r="CB1" s="8"/>
      <c r="CC1" s="9"/>
    </row>
    <row r="2" ht="26.7" customHeight="1">
      <c r="A2" s="10"/>
      <c r="B2" s="11"/>
      <c r="C2" t="s" s="11">
        <v>59</v>
      </c>
      <c r="D2" t="s" s="12">
        <v>60</v>
      </c>
      <c r="E2" t="s" s="12">
        <v>61</v>
      </c>
      <c r="F2" t="s" s="12">
        <v>62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  <c r="S2" s="15"/>
      <c r="T2" s="16"/>
      <c r="U2" s="16"/>
      <c r="V2" s="16"/>
      <c r="W2" s="16"/>
      <c r="X2" t="s" s="17">
        <v>63</v>
      </c>
      <c r="Y2" t="s" s="17">
        <v>5</v>
      </c>
      <c r="Z2" s="16"/>
      <c r="AA2" s="18"/>
      <c r="AB2" s="19"/>
      <c r="AC2" t="s" s="17">
        <v>9</v>
      </c>
      <c r="AD2" s="16"/>
      <c r="AE2" s="18"/>
      <c r="AF2" s="19"/>
      <c r="AG2" t="s" s="17">
        <v>13</v>
      </c>
      <c r="AH2" s="16"/>
      <c r="AI2" s="18"/>
      <c r="AJ2" s="19"/>
      <c r="AK2" t="s" s="17">
        <v>17</v>
      </c>
      <c r="AL2" s="16"/>
      <c r="AM2" s="18"/>
      <c r="AN2" s="19"/>
      <c r="AO2" t="s" s="17">
        <v>21</v>
      </c>
      <c r="AP2" s="16"/>
      <c r="AQ2" s="16"/>
      <c r="AR2" s="19"/>
      <c r="AS2" t="s" s="17">
        <v>25</v>
      </c>
      <c r="AT2" s="16"/>
      <c r="AU2" s="18"/>
      <c r="AV2" s="19"/>
      <c r="AW2" t="s" s="17">
        <v>29</v>
      </c>
      <c r="AX2" s="16"/>
      <c r="AY2" s="18"/>
      <c r="AZ2" s="19"/>
      <c r="BA2" t="s" s="17">
        <v>33</v>
      </c>
      <c r="BB2" s="16"/>
      <c r="BC2" s="18"/>
      <c r="BD2" s="19"/>
      <c r="BE2" t="s" s="17">
        <v>37</v>
      </c>
      <c r="BF2" s="16"/>
      <c r="BG2" s="18"/>
      <c r="BH2" s="19"/>
      <c r="BI2" t="s" s="17">
        <v>41</v>
      </c>
      <c r="BJ2" s="16"/>
      <c r="BK2" s="18"/>
      <c r="BL2" s="19"/>
      <c r="BM2" t="s" s="17">
        <v>45</v>
      </c>
      <c r="BN2" s="16"/>
      <c r="BO2" s="18"/>
      <c r="BP2" s="19"/>
      <c r="BQ2" t="s" s="17">
        <v>49</v>
      </c>
      <c r="BR2" s="16"/>
      <c r="BS2" s="18"/>
      <c r="BT2" s="19"/>
      <c r="BU2" t="s" s="17">
        <v>53</v>
      </c>
      <c r="BV2" s="16"/>
      <c r="BW2" s="18"/>
      <c r="BX2" s="19"/>
      <c r="BY2" s="16"/>
      <c r="BZ2" t="s" s="17">
        <v>64</v>
      </c>
      <c r="CA2" s="16"/>
      <c r="CB2" s="20"/>
      <c r="CC2" s="21"/>
    </row>
    <row r="3" ht="19.95" customHeight="1">
      <c r="A3" s="22"/>
      <c r="B3" s="23"/>
      <c r="C3" t="s" s="23">
        <v>65</v>
      </c>
      <c r="D3" s="24">
        <v>649</v>
      </c>
      <c r="E3" s="24">
        <v>146</v>
      </c>
      <c r="F3" s="24">
        <v>649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S3" s="27"/>
      <c r="T3" s="28"/>
      <c r="U3" s="28"/>
      <c r="V3" s="29">
        <f>SUM(V17:V665)</f>
        <v>28774698</v>
      </c>
      <c r="W3" t="s" s="30">
        <v>66</v>
      </c>
      <c r="X3" s="29">
        <f>Y3+AC3+AG3+AK3+AO3+AS3+AW3+BA3+BE3+BI3+BM3+BQ3+BU3</f>
        <v>27763588</v>
      </c>
      <c r="Y3" s="29">
        <f>SUM(Y17:Y665)</f>
        <v>6828925</v>
      </c>
      <c r="Z3" s="28"/>
      <c r="AA3" s="29"/>
      <c r="AB3" s="31"/>
      <c r="AC3" s="29">
        <f>SUM(AC17:AC665)</f>
        <v>9708716</v>
      </c>
      <c r="AD3" s="28"/>
      <c r="AE3" s="29"/>
      <c r="AF3" s="31"/>
      <c r="AG3" s="29">
        <f>SUM(AG17:AG665)</f>
        <v>3519143</v>
      </c>
      <c r="AH3" s="28"/>
      <c r="AI3" s="29"/>
      <c r="AJ3" s="31"/>
      <c r="AK3" s="29">
        <f>SUM(AK17:AK665)</f>
        <v>4117620</v>
      </c>
      <c r="AL3" s="28"/>
      <c r="AM3" s="29"/>
      <c r="AN3" s="31"/>
      <c r="AO3" s="29">
        <f>SUM(AO17:AO665)</f>
        <v>1939150</v>
      </c>
      <c r="AP3" s="28"/>
      <c r="AQ3" s="28"/>
      <c r="AR3" s="31"/>
      <c r="AS3" s="29">
        <f>SUM(AS17:AS665)</f>
        <v>724758</v>
      </c>
      <c r="AT3" s="28"/>
      <c r="AU3" s="29"/>
      <c r="AV3" s="31"/>
      <c r="AW3" s="29">
        <f>SUM(AW17:AW665)</f>
        <v>194811</v>
      </c>
      <c r="AX3" s="28"/>
      <c r="AY3" s="29"/>
      <c r="AZ3" s="31"/>
      <c r="BA3" s="29">
        <f>SUM(BA17:BA665)</f>
        <v>172058</v>
      </c>
      <c r="BB3" s="28"/>
      <c r="BC3" s="29"/>
      <c r="BD3" s="31"/>
      <c r="BE3" s="29">
        <f>SUM(BE17:BE665)</f>
        <v>210891</v>
      </c>
      <c r="BF3" s="28"/>
      <c r="BG3" s="29"/>
      <c r="BH3" s="31"/>
      <c r="BI3" s="29">
        <f>SUM(BI17:BI665)</f>
        <v>86861</v>
      </c>
      <c r="BJ3" s="28"/>
      <c r="BK3" s="29"/>
      <c r="BL3" s="31"/>
      <c r="BM3" s="29">
        <f>SUM(BM17:BM665)</f>
        <v>94779</v>
      </c>
      <c r="BN3" s="28"/>
      <c r="BO3" s="29"/>
      <c r="BP3" s="31"/>
      <c r="BQ3" s="29">
        <f>SUM(BQ17:BQ665)</f>
        <v>117191</v>
      </c>
      <c r="BR3" s="28"/>
      <c r="BS3" s="29"/>
      <c r="BT3" s="31"/>
      <c r="BU3" s="29">
        <f>SUM(BU17:BU665)</f>
        <v>48685</v>
      </c>
      <c r="BV3" s="28"/>
      <c r="BW3" s="29"/>
      <c r="BX3" s="31"/>
      <c r="BY3" s="29">
        <f>SUM(BY17:BY665)</f>
        <v>368343</v>
      </c>
      <c r="BZ3" s="28"/>
      <c r="CA3" s="28"/>
      <c r="CB3" s="20"/>
      <c r="CC3" s="21"/>
    </row>
    <row r="4" ht="19.95" customHeight="1">
      <c r="A4" t="s" s="32">
        <v>67</v>
      </c>
      <c r="B4" s="11"/>
      <c r="C4" t="s" s="11">
        <v>68</v>
      </c>
      <c r="D4" s="33">
        <v>42.3798273984665</v>
      </c>
      <c r="E4" s="33">
        <v>26.0358393973542</v>
      </c>
      <c r="F4" s="33">
        <v>39.4891863775702</v>
      </c>
      <c r="G4" s="13"/>
      <c r="H4" s="13"/>
      <c r="I4" s="13"/>
      <c r="J4" s="13"/>
      <c r="K4" s="13"/>
      <c r="L4" s="13"/>
      <c r="M4" s="13"/>
      <c r="N4" s="34"/>
      <c r="O4" s="34"/>
      <c r="P4" s="34"/>
      <c r="Q4" s="13"/>
      <c r="R4" s="14"/>
      <c r="S4" s="35"/>
      <c r="T4" s="36"/>
      <c r="U4" s="36"/>
      <c r="V4" s="36"/>
      <c r="W4" t="s" s="17">
        <v>69</v>
      </c>
      <c r="X4" s="37">
        <f>Y4+AC4+AG4+AK4+AO4+AS4+AW4+BA4+BE4+BI4+BM4+BQ4+BY4+BU$4</f>
        <v>100</v>
      </c>
      <c r="Y4" s="37">
        <f>100*Y3/$X$3</f>
        <v>24.5966947787872</v>
      </c>
      <c r="Z4" s="16"/>
      <c r="AA4" s="16"/>
      <c r="AB4" s="38"/>
      <c r="AC4" s="37">
        <f>100*AC3/$X$3</f>
        <v>34.9692410073223</v>
      </c>
      <c r="AD4" s="16"/>
      <c r="AE4" s="16"/>
      <c r="AF4" s="38"/>
      <c r="AG4" s="37">
        <f>100*AG3/$X$3</f>
        <v>12.6753897947196</v>
      </c>
      <c r="AH4" s="16"/>
      <c r="AI4" s="16"/>
      <c r="AJ4" s="38"/>
      <c r="AK4" s="37">
        <f>100*AK3/$X$3</f>
        <v>14.8310081535571</v>
      </c>
      <c r="AL4" s="16"/>
      <c r="AM4" s="16"/>
      <c r="AN4" s="38"/>
      <c r="AO4" s="37">
        <f>100*AO3/$X$3</f>
        <v>6.98450791014476</v>
      </c>
      <c r="AP4" s="16"/>
      <c r="AQ4" s="16"/>
      <c r="AR4" s="38"/>
      <c r="AS4" s="37">
        <f>100*AS3/$X$3</f>
        <v>2.61046230768156</v>
      </c>
      <c r="AT4" s="16"/>
      <c r="AU4" s="16"/>
      <c r="AV4" s="38"/>
      <c r="AW4" s="37">
        <f>100*AW3/$X$3</f>
        <v>0.701678039596323</v>
      </c>
      <c r="AX4" s="16"/>
      <c r="AY4" s="16"/>
      <c r="AZ4" s="38"/>
      <c r="BA4" s="37">
        <f>100*BA3/$X$3</f>
        <v>0.619725375553045</v>
      </c>
      <c r="BB4" s="16"/>
      <c r="BC4" s="16"/>
      <c r="BD4" s="38"/>
      <c r="BE4" s="37">
        <f>100*BE3/$X$3</f>
        <v>0.759595625752695</v>
      </c>
      <c r="BF4" s="16"/>
      <c r="BG4" s="16"/>
      <c r="BH4" s="38"/>
      <c r="BI4" s="37">
        <f>100*BI3/$X$3</f>
        <v>0.312859418602524</v>
      </c>
      <c r="BJ4" s="16"/>
      <c r="BK4" s="16"/>
      <c r="BL4" s="38"/>
      <c r="BM4" s="37">
        <f>100*BM3/$X$3</f>
        <v>0.341378787208627</v>
      </c>
      <c r="BN4" s="16"/>
      <c r="BO4" s="16"/>
      <c r="BP4" s="38"/>
      <c r="BQ4" s="37">
        <f>100*BQ3/$X$3</f>
        <v>0.422103223834038</v>
      </c>
      <c r="BR4" s="16"/>
      <c r="BS4" s="16"/>
      <c r="BT4" s="16"/>
      <c r="BU4" s="37">
        <f>100*BU3/$X$3</f>
        <v>0.175355577240233</v>
      </c>
      <c r="BV4" s="16"/>
      <c r="BW4" s="16"/>
      <c r="BX4" s="38"/>
      <c r="BY4" s="16"/>
      <c r="BZ4" s="36"/>
      <c r="CA4" s="36"/>
      <c r="CB4" s="20"/>
      <c r="CC4" s="21"/>
    </row>
    <row r="5" ht="19.95" customHeight="1">
      <c r="A5" t="s" s="32">
        <v>70</v>
      </c>
      <c r="B5" s="23"/>
      <c r="C5" t="s" s="23">
        <v>71</v>
      </c>
      <c r="D5" s="39">
        <v>70.5742015941007</v>
      </c>
      <c r="E5" s="39">
        <v>39.6918317800924</v>
      </c>
      <c r="F5" s="39">
        <v>70.5742015941007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27"/>
      <c r="T5" s="28"/>
      <c r="U5" s="28"/>
      <c r="V5" s="40">
        <f>Z$5+AD$5+AH$5+AL$5+AP$5+AT$5+AX$5+BB$5+BF$5+BJ$5+BN$5+BR$5+BV$5</f>
        <v>100</v>
      </c>
      <c r="W5" t="s" s="30">
        <v>72</v>
      </c>
      <c r="X5" s="40">
        <f>Y5+AC5+AG5+AK5+AO5+AS5+AW5+BA5+BE5+BI5+BM5+BQ5+BU5</f>
        <v>643</v>
      </c>
      <c r="Y5" s="40">
        <f>COUNTIF($F$17:$F$665,"=Con")</f>
        <v>121</v>
      </c>
      <c r="Z5" s="40">
        <f>100*Y$5/643</f>
        <v>18.8180404354588</v>
      </c>
      <c r="AA5" s="28"/>
      <c r="AB5" s="41"/>
      <c r="AC5" s="40">
        <f>COUNTIF($F$17:$F$665,"=Lab")</f>
        <v>411</v>
      </c>
      <c r="AD5" s="40">
        <f>100*AC$5/643</f>
        <v>63.9191290824261</v>
      </c>
      <c r="AE5" s="28"/>
      <c r="AF5" s="41"/>
      <c r="AG5" s="40">
        <f>COUNTIF($F$17:$F$665,"=LD")</f>
        <v>72</v>
      </c>
      <c r="AH5" s="40">
        <f>100*AG$5/643</f>
        <v>11.1975116640747</v>
      </c>
      <c r="AI5" s="28"/>
      <c r="AJ5" s="41"/>
      <c r="AK5" s="40">
        <f>COUNTIF($F$17:$F$665,"=RUK")</f>
        <v>5</v>
      </c>
      <c r="AL5" s="40">
        <f>100*AK$5/643</f>
        <v>0.777604976671851</v>
      </c>
      <c r="AM5" s="28"/>
      <c r="AN5" s="41"/>
      <c r="AO5" s="40">
        <f>COUNTIF($F$17:$F$665,"=Green")</f>
        <v>4</v>
      </c>
      <c r="AP5" s="40">
        <f>100*AO$5/643</f>
        <v>0.622083981337481</v>
      </c>
      <c r="AQ5" s="28"/>
      <c r="AR5" s="41"/>
      <c r="AS5" s="40">
        <f>COUNTIF($F$17:$F$665,"=SNP")</f>
        <v>9</v>
      </c>
      <c r="AT5" s="40">
        <f>100*AS$5/643</f>
        <v>1.39968895800933</v>
      </c>
      <c r="AU5" s="28"/>
      <c r="AV5" s="41"/>
      <c r="AW5" s="40">
        <f>COUNTIF($F$17:$F$665,"=PC")</f>
        <v>4</v>
      </c>
      <c r="AX5" s="40">
        <f>100*AW$5/643</f>
        <v>0.622083981337481</v>
      </c>
      <c r="AY5" s="28"/>
      <c r="AZ5" s="41"/>
      <c r="BA5" s="40">
        <f>COUNTIF($F$17:$F$665,"=DUP")</f>
        <v>5</v>
      </c>
      <c r="BB5" s="40">
        <f>100*BA$5/643</f>
        <v>0.777604976671851</v>
      </c>
      <c r="BC5" s="28"/>
      <c r="BD5" s="41"/>
      <c r="BE5" s="40">
        <f>COUNTIF($F$17:$F$665,"=SF")</f>
        <v>7</v>
      </c>
      <c r="BF5" s="40">
        <f>100*BE$5/643</f>
        <v>1.08864696734059</v>
      </c>
      <c r="BG5" s="28"/>
      <c r="BH5" s="41"/>
      <c r="BI5" s="40">
        <f>COUNTIF($F$17:$F$665,"=SDLP")</f>
        <v>2</v>
      </c>
      <c r="BJ5" s="40">
        <f>100*BI$5/643</f>
        <v>0.31104199066874</v>
      </c>
      <c r="BK5" s="28"/>
      <c r="BL5" s="41"/>
      <c r="BM5" s="40">
        <f>COUNTIF($F$17:$F$665,"=UUP")</f>
        <v>1</v>
      </c>
      <c r="BN5" s="40">
        <f>100*BM$5/643</f>
        <v>0.15552099533437</v>
      </c>
      <c r="BO5" s="28"/>
      <c r="BP5" s="41"/>
      <c r="BQ5" s="40">
        <f>COUNTIF($F$17:$F$665,"=APNI")</f>
        <v>1</v>
      </c>
      <c r="BR5" s="40">
        <f>100*BQ$5/643</f>
        <v>0.15552099533437</v>
      </c>
      <c r="BS5" s="28"/>
      <c r="BT5" s="41"/>
      <c r="BU5" s="40">
        <f>COUNTIF($F$17:$F$665,"=TUV")</f>
        <v>1</v>
      </c>
      <c r="BV5" s="40">
        <f>100*BU$5/643</f>
        <v>0.15552099533437</v>
      </c>
      <c r="BW5" s="28"/>
      <c r="BX5" s="41"/>
      <c r="BY5" s="28"/>
      <c r="BZ5" s="40">
        <v>6</v>
      </c>
      <c r="CA5" s="40">
        <f>100*BZ$5/649</f>
        <v>0.924499229583975</v>
      </c>
      <c r="CB5" s="20"/>
      <c r="CC5" s="21"/>
    </row>
    <row r="6" ht="19.95" customHeight="1">
      <c r="A6" t="s" s="32">
        <v>73</v>
      </c>
      <c r="B6" s="11"/>
      <c r="C6" t="s" s="11">
        <v>74</v>
      </c>
      <c r="D6" s="33">
        <v>26.7215518213601</v>
      </c>
      <c r="E6" s="33">
        <v>20.0967552</v>
      </c>
      <c r="F6" s="33">
        <v>20.0967552</v>
      </c>
      <c r="G6" s="13"/>
      <c r="H6" s="13"/>
      <c r="I6" s="13"/>
      <c r="J6" s="13"/>
      <c r="K6" s="13"/>
      <c r="L6" s="13"/>
      <c r="M6" s="13"/>
      <c r="N6" s="42"/>
      <c r="O6" s="42"/>
      <c r="P6" s="42"/>
      <c r="Q6" s="13"/>
      <c r="R6" s="14"/>
      <c r="S6" s="43"/>
      <c r="T6" s="44"/>
      <c r="U6" s="44"/>
      <c r="V6" s="45">
        <f>Z6+AD6+AH6+AL6+AP6+AT6+AX6+BB6+BF6+BJ6+BN6+BR6+BV6</f>
        <v>100.155520995334</v>
      </c>
      <c r="W6" t="s" s="46">
        <v>75</v>
      </c>
      <c r="X6" s="47">
        <f>Y6+AC6+AG6+AK6+AO6+AS6+AW6+BA6+BE6+BI6+BM6+BQ6+BU6</f>
        <v>644</v>
      </c>
      <c r="Y6" s="47">
        <f>ROUND(643*Y4/100,0)</f>
        <v>158</v>
      </c>
      <c r="Z6" s="45">
        <f>100*Y6/643</f>
        <v>24.5723172628305</v>
      </c>
      <c r="AA6" s="44"/>
      <c r="AB6" s="48"/>
      <c r="AC6" s="47">
        <f>ROUND(643*AC4/100,0)</f>
        <v>225</v>
      </c>
      <c r="AD6" s="45">
        <f>100*AC6/643</f>
        <v>34.9922239502333</v>
      </c>
      <c r="AE6" s="44"/>
      <c r="AF6" s="48"/>
      <c r="AG6" s="47">
        <f>ROUND(643*AG4/100,0)</f>
        <v>82</v>
      </c>
      <c r="AH6" s="45">
        <f>100*AG6/643</f>
        <v>12.7527216174184</v>
      </c>
      <c r="AI6" s="44"/>
      <c r="AJ6" s="48"/>
      <c r="AK6" s="47">
        <f>ROUND(643*AK4/100,0)</f>
        <v>95</v>
      </c>
      <c r="AL6" s="45">
        <f>100*AK6/643</f>
        <v>14.7744945567652</v>
      </c>
      <c r="AM6" s="44"/>
      <c r="AN6" s="48"/>
      <c r="AO6" s="47">
        <f>ROUND(643*AO4/100,0)</f>
        <v>45</v>
      </c>
      <c r="AP6" s="45">
        <f>100*AO6/643</f>
        <v>6.99844479004666</v>
      </c>
      <c r="AQ6" s="44"/>
      <c r="AR6" s="48"/>
      <c r="AS6" s="47">
        <f>ROUND(643*AS4/100,0)</f>
        <v>17</v>
      </c>
      <c r="AT6" s="45">
        <f>100*AS6/643</f>
        <v>2.64385692068429</v>
      </c>
      <c r="AU6" s="44"/>
      <c r="AV6" s="48"/>
      <c r="AW6" s="47">
        <f>ROUND(643*AW4/100,0)</f>
        <v>5</v>
      </c>
      <c r="AX6" s="45">
        <f>100*AW6/643</f>
        <v>0.777604976671851</v>
      </c>
      <c r="AY6" s="44"/>
      <c r="AZ6" s="48"/>
      <c r="BA6" s="47">
        <f>ROUND(643*BA4/100,0)</f>
        <v>4</v>
      </c>
      <c r="BB6" s="45">
        <f>100*BA6/643</f>
        <v>0.622083981337481</v>
      </c>
      <c r="BC6" s="44"/>
      <c r="BD6" s="48"/>
      <c r="BE6" s="47">
        <f>ROUND(643*BE4/100,0)</f>
        <v>5</v>
      </c>
      <c r="BF6" s="45">
        <f>100*BE6/643</f>
        <v>0.777604976671851</v>
      </c>
      <c r="BG6" s="44"/>
      <c r="BH6" s="48"/>
      <c r="BI6" s="47">
        <f>ROUND(643*BI4/100,0)</f>
        <v>2</v>
      </c>
      <c r="BJ6" s="45">
        <f>100*BI6/643</f>
        <v>0.31104199066874</v>
      </c>
      <c r="BK6" s="44"/>
      <c r="BL6" s="48"/>
      <c r="BM6" s="47">
        <f>ROUND(643*BM4/100,0)</f>
        <v>2</v>
      </c>
      <c r="BN6" s="45">
        <f>100*BM6/643</f>
        <v>0.31104199066874</v>
      </c>
      <c r="BO6" s="44"/>
      <c r="BP6" s="48"/>
      <c r="BQ6" s="47">
        <f>ROUND(643*BQ4/100,0)</f>
        <v>3</v>
      </c>
      <c r="BR6" s="45">
        <f>100*BQ6/643</f>
        <v>0.46656298600311</v>
      </c>
      <c r="BS6" s="44"/>
      <c r="BT6" s="48"/>
      <c r="BU6" s="47">
        <f>ROUND(643*BU4/100,0)</f>
        <v>1</v>
      </c>
      <c r="BV6" s="45">
        <f>100*BU6/643</f>
        <v>0.15552099533437</v>
      </c>
      <c r="BW6" s="44"/>
      <c r="BX6" s="48"/>
      <c r="BY6" s="44"/>
      <c r="BZ6" s="44"/>
      <c r="CA6" s="44"/>
      <c r="CB6" s="20"/>
      <c r="CC6" s="21"/>
    </row>
    <row r="7" ht="31.95" customHeight="1">
      <c r="A7" t="s" s="32">
        <v>76</v>
      </c>
      <c r="B7" s="25"/>
      <c r="C7" s="49"/>
      <c r="D7" s="25"/>
      <c r="E7" s="25"/>
      <c r="F7" s="25"/>
      <c r="G7" s="25"/>
      <c r="H7" s="25"/>
      <c r="I7" s="25"/>
      <c r="J7" s="25"/>
      <c r="K7" s="25"/>
      <c r="L7" s="25"/>
      <c r="M7" s="25"/>
      <c r="N7" s="50"/>
      <c r="O7" s="50"/>
      <c r="P7" s="50"/>
      <c r="Q7" s="25"/>
      <c r="R7" s="26"/>
      <c r="S7" s="27"/>
      <c r="T7" s="28"/>
      <c r="U7" s="28"/>
      <c r="V7" s="28"/>
      <c r="W7" t="s" s="30">
        <v>77</v>
      </c>
      <c r="X7" s="29">
        <f>100*X$5/X6</f>
        <v>99.8447204968944</v>
      </c>
      <c r="Y7" s="29">
        <f>100*Y$5/Y6</f>
        <v>76.58227848101269</v>
      </c>
      <c r="Z7" s="28"/>
      <c r="AA7" s="28"/>
      <c r="AB7" s="41"/>
      <c r="AC7" s="29">
        <f>100*AC$5/AC6</f>
        <v>182.666666666667</v>
      </c>
      <c r="AD7" s="28"/>
      <c r="AE7" s="28"/>
      <c r="AF7" s="41"/>
      <c r="AG7" s="29">
        <f>100*AG$5/AG6</f>
        <v>87.80487804878049</v>
      </c>
      <c r="AH7" s="28"/>
      <c r="AI7" s="28"/>
      <c r="AJ7" s="41"/>
      <c r="AK7" s="29">
        <f>100*AK$5/AK6</f>
        <v>5.26315789473684</v>
      </c>
      <c r="AL7" s="28"/>
      <c r="AM7" s="28"/>
      <c r="AN7" s="41"/>
      <c r="AO7" s="29">
        <f>100*AO$5/AO6</f>
        <v>8.888888888888889</v>
      </c>
      <c r="AP7" s="28"/>
      <c r="AQ7" s="28"/>
      <c r="AR7" s="41"/>
      <c r="AS7" s="29">
        <f>100*AS$5/AS6</f>
        <v>52.9411764705882</v>
      </c>
      <c r="AT7" s="28"/>
      <c r="AU7" s="28"/>
      <c r="AV7" s="41"/>
      <c r="AW7" s="29">
        <f>100*AW$5/AW6</f>
        <v>80</v>
      </c>
      <c r="AX7" s="28"/>
      <c r="AY7" s="28"/>
      <c r="AZ7" s="41"/>
      <c r="BA7" s="29">
        <f>100*BA$5/BA6</f>
        <v>125</v>
      </c>
      <c r="BB7" s="28"/>
      <c r="BC7" s="28"/>
      <c r="BD7" s="41"/>
      <c r="BE7" s="29">
        <f>100*BE$5/BE6</f>
        <v>140</v>
      </c>
      <c r="BF7" s="28"/>
      <c r="BG7" s="28"/>
      <c r="BH7" s="41"/>
      <c r="BI7" s="29">
        <f>100*BI$5/BI6</f>
        <v>100</v>
      </c>
      <c r="BJ7" s="28"/>
      <c r="BK7" s="28"/>
      <c r="BL7" s="41"/>
      <c r="BM7" s="29">
        <f>100*BM$5/BM6</f>
        <v>50</v>
      </c>
      <c r="BN7" s="28"/>
      <c r="BO7" s="28"/>
      <c r="BP7" s="41"/>
      <c r="BQ7" s="29">
        <f>100*BQ$5/BQ6</f>
        <v>33.3333333333333</v>
      </c>
      <c r="BR7" s="28"/>
      <c r="BS7" s="28"/>
      <c r="BT7" s="41"/>
      <c r="BU7" s="29">
        <f>100*BU$5/BU6</f>
        <v>100</v>
      </c>
      <c r="BV7" s="28"/>
      <c r="BW7" s="28"/>
      <c r="BX7" s="41"/>
      <c r="BY7" s="28"/>
      <c r="BZ7" s="28"/>
      <c r="CA7" s="28"/>
      <c r="CB7" s="20"/>
      <c r="CC7" s="21"/>
    </row>
    <row r="8" ht="31.95" customHeight="1">
      <c r="A8" t="s" s="32">
        <v>78</v>
      </c>
      <c r="B8" s="13"/>
      <c r="C8" s="5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  <c r="S8" s="15"/>
      <c r="T8" s="16"/>
      <c r="U8" s="16"/>
      <c r="V8" s="37">
        <v>50</v>
      </c>
      <c r="W8" t="s" s="17">
        <v>79</v>
      </c>
      <c r="X8" s="37">
        <f>Y8+AC8+AG8+AK8+AO8+AS8+AW8+BA8+BE8+BI8+BM8+BQ8</f>
        <v>95</v>
      </c>
      <c r="Y8" s="37">
        <f>SUM(AA17:AA665)</f>
        <v>1</v>
      </c>
      <c r="Z8" s="16"/>
      <c r="AA8" s="16"/>
      <c r="AB8" s="38"/>
      <c r="AC8" s="37">
        <f>SUM(AE17:AE665)</f>
        <v>70</v>
      </c>
      <c r="AD8" s="16"/>
      <c r="AE8" s="16"/>
      <c r="AF8" s="38"/>
      <c r="AG8" s="37">
        <f>SUM(AI17:AI665)</f>
        <v>18</v>
      </c>
      <c r="AH8" s="16"/>
      <c r="AI8" s="16"/>
      <c r="AJ8" s="38"/>
      <c r="AK8" s="37">
        <f>SUM(AM17:AM665)</f>
        <v>0</v>
      </c>
      <c r="AL8" s="16"/>
      <c r="AM8" s="16"/>
      <c r="AN8" s="38"/>
      <c r="AO8" s="37">
        <f>SUM(AQ17:AQ665)</f>
        <v>2</v>
      </c>
      <c r="AP8" s="16"/>
      <c r="AQ8" s="16"/>
      <c r="AR8" s="38"/>
      <c r="AS8" s="37">
        <f>SUM(AU17:AU665)</f>
        <v>0</v>
      </c>
      <c r="AT8" s="16"/>
      <c r="AU8" s="16"/>
      <c r="AV8" s="38"/>
      <c r="AW8" s="37">
        <f>SUM(AY17:AY665)</f>
        <v>1</v>
      </c>
      <c r="AX8" s="16"/>
      <c r="AY8" s="16"/>
      <c r="AZ8" s="38"/>
      <c r="BA8" s="37">
        <f>SUM(BC17:BC665)</f>
        <v>0</v>
      </c>
      <c r="BB8" s="16"/>
      <c r="BC8" s="16"/>
      <c r="BD8" t="s" s="17">
        <v>80</v>
      </c>
      <c r="BE8" s="37">
        <f>SUM(BG17:BG665)</f>
        <v>3</v>
      </c>
      <c r="BF8" s="16"/>
      <c r="BG8" s="16"/>
      <c r="BH8" s="38"/>
      <c r="BI8" s="37">
        <f>SUM(BK17:BK665)</f>
        <v>0</v>
      </c>
      <c r="BJ8" s="16"/>
      <c r="BK8" s="16"/>
      <c r="BL8" s="38"/>
      <c r="BM8" s="37">
        <f>SUM(BO17:BO665)</f>
        <v>0</v>
      </c>
      <c r="BN8" s="16"/>
      <c r="BO8" s="16"/>
      <c r="BP8" s="38"/>
      <c r="BQ8" s="37">
        <f>SUM(BS17:BS665)</f>
        <v>0</v>
      </c>
      <c r="BR8" s="16"/>
      <c r="BS8" s="16"/>
      <c r="BT8" s="38"/>
      <c r="BU8" s="37">
        <f>SUM(BW17:BW665)</f>
        <v>0</v>
      </c>
      <c r="BV8" s="16"/>
      <c r="BW8" s="16"/>
      <c r="BX8" s="38"/>
      <c r="BY8" s="16"/>
      <c r="BZ8" s="16"/>
      <c r="CA8" s="16"/>
      <c r="CB8" s="20"/>
      <c r="CC8" s="21"/>
    </row>
    <row r="9" ht="43.95" customHeight="1">
      <c r="A9" t="s" s="32">
        <v>81</v>
      </c>
      <c r="B9" s="25"/>
      <c r="C9" s="49"/>
      <c r="D9" s="25"/>
      <c r="E9" s="25"/>
      <c r="F9" s="25"/>
      <c r="G9" s="25"/>
      <c r="H9" s="25"/>
      <c r="I9" s="25"/>
      <c r="J9" s="25"/>
      <c r="K9" s="25"/>
      <c r="L9" s="25"/>
      <c r="M9" s="25"/>
      <c r="N9" s="52"/>
      <c r="O9" s="52"/>
      <c r="P9" s="52"/>
      <c r="Q9" s="25"/>
      <c r="R9" s="26"/>
      <c r="S9" s="53"/>
      <c r="T9" s="54"/>
      <c r="U9" s="54"/>
      <c r="V9" s="55">
        <f>Z9+AD9+AH9+AL9+AP9+AT9+AX9+BB9+BF9+BJ9+BN9+BR9+BV9</f>
        <v>100</v>
      </c>
      <c r="W9" t="s" s="56">
        <v>82</v>
      </c>
      <c r="X9" s="57">
        <f>Y9+AC9+AG9+AK9+AO9+AS9+AW9+BA9+BE9+BI9+BM9+BQ9+BU9</f>
        <v>643</v>
      </c>
      <c r="Y9" s="57">
        <f>Y$5-Y11+Y12+Y13</f>
        <v>158</v>
      </c>
      <c r="Z9" s="58">
        <f>100*Y9/643</f>
        <v>24.5723172628305</v>
      </c>
      <c r="AA9" s="54"/>
      <c r="AB9" s="59"/>
      <c r="AC9" s="57">
        <f>AC$5-AC11+AC12+AC13</f>
        <v>267</v>
      </c>
      <c r="AD9" s="58">
        <f>100*AC9/643</f>
        <v>41.5241057542768</v>
      </c>
      <c r="AE9" s="54"/>
      <c r="AF9" s="59"/>
      <c r="AG9" s="57">
        <f>AG$5-AG11+AG12+AG13</f>
        <v>77</v>
      </c>
      <c r="AH9" s="58">
        <f>100*AG9/643</f>
        <v>11.9751166407465</v>
      </c>
      <c r="AI9" s="54"/>
      <c r="AJ9" s="59"/>
      <c r="AK9" s="57">
        <f>AK$5-AK11+AK12+AK13</f>
        <v>95</v>
      </c>
      <c r="AL9" s="58">
        <f>100*AK9/643</f>
        <v>14.7744945567652</v>
      </c>
      <c r="AM9" s="54"/>
      <c r="AN9" s="59"/>
      <c r="AO9" s="57">
        <f>AO$5-AO11+AO12+AO13</f>
        <v>7</v>
      </c>
      <c r="AP9" s="58">
        <f>100*AO9/643</f>
        <v>1.08864696734059</v>
      </c>
      <c r="AQ9" s="58"/>
      <c r="AR9" s="59"/>
      <c r="AS9" s="57">
        <f>AS$5-AS11+AS12+AS13</f>
        <v>17</v>
      </c>
      <c r="AT9" s="58">
        <f>100*AS9/643</f>
        <v>2.64385692068429</v>
      </c>
      <c r="AU9" s="54"/>
      <c r="AV9" s="59"/>
      <c r="AW9" s="57">
        <f>AW$5-AW11+AW12+AW13</f>
        <v>5</v>
      </c>
      <c r="AX9" s="58">
        <f>100*AW9/643</f>
        <v>0.777604976671851</v>
      </c>
      <c r="AY9" s="54"/>
      <c r="AZ9" s="59"/>
      <c r="BA9" s="57">
        <f>BA$5-BA11+BA12+BA13</f>
        <v>4</v>
      </c>
      <c r="BB9" s="58">
        <f>100*BA9/643</f>
        <v>0.622083981337481</v>
      </c>
      <c r="BC9" s="54"/>
      <c r="BD9" s="59"/>
      <c r="BE9" s="57">
        <f>BE$5-BE11+BE12+BE13</f>
        <v>6</v>
      </c>
      <c r="BF9" s="58">
        <f>100*BE9/643</f>
        <v>0.933125972006221</v>
      </c>
      <c r="BG9" s="54"/>
      <c r="BH9" s="59"/>
      <c r="BI9" s="57">
        <f>BI$5-BI11+BI12+BI13</f>
        <v>2</v>
      </c>
      <c r="BJ9" s="58">
        <f>100*BI9/643</f>
        <v>0.31104199066874</v>
      </c>
      <c r="BK9" s="54"/>
      <c r="BL9" s="59"/>
      <c r="BM9" s="57">
        <f>BM$5-BM11+BM12+BM13</f>
        <v>2</v>
      </c>
      <c r="BN9" s="58">
        <f>100*BM9/643</f>
        <v>0.31104199066874</v>
      </c>
      <c r="BO9" s="54"/>
      <c r="BP9" s="59"/>
      <c r="BQ9" s="57">
        <f>BQ$5-BQ11+BQ12+BQ13</f>
        <v>2</v>
      </c>
      <c r="BR9" s="58">
        <f>100*BQ9/643</f>
        <v>0.31104199066874</v>
      </c>
      <c r="BS9" s="54"/>
      <c r="BT9" s="59"/>
      <c r="BU9" s="57">
        <f>BU$5-BU11+BU12+BU13</f>
        <v>1</v>
      </c>
      <c r="BV9" s="58">
        <f>100*BU9/643</f>
        <v>0.15552099533437</v>
      </c>
      <c r="BW9" s="54"/>
      <c r="BX9" s="59"/>
      <c r="BY9" s="54"/>
      <c r="BZ9" s="54"/>
      <c r="CA9" s="54"/>
      <c r="CB9" s="20"/>
      <c r="CC9" s="21"/>
    </row>
    <row r="10" ht="31.95" customHeight="1">
      <c r="A10" t="s" s="32">
        <v>83</v>
      </c>
      <c r="B10" s="13"/>
      <c r="C10" s="5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5"/>
      <c r="T10" s="16"/>
      <c r="U10" s="16"/>
      <c r="V10" s="16"/>
      <c r="W10" t="s" s="17">
        <v>84</v>
      </c>
      <c r="X10" s="37">
        <f>100*X9/X6</f>
        <v>99.8447204968944</v>
      </c>
      <c r="Y10" s="37">
        <f>100*Y9/Y6</f>
        <v>100</v>
      </c>
      <c r="Z10" s="16"/>
      <c r="AA10" s="16"/>
      <c r="AB10" s="38"/>
      <c r="AC10" s="37">
        <f>100*AC9/AC6</f>
        <v>118.666666666667</v>
      </c>
      <c r="AD10" s="16"/>
      <c r="AE10" s="16"/>
      <c r="AF10" s="38"/>
      <c r="AG10" s="37">
        <f>100*AG9/AG6</f>
        <v>93.9024390243902</v>
      </c>
      <c r="AH10" s="16"/>
      <c r="AI10" s="16"/>
      <c r="AJ10" s="38"/>
      <c r="AK10" s="37">
        <f>100*AK9/AK6</f>
        <v>100</v>
      </c>
      <c r="AL10" s="16"/>
      <c r="AM10" s="16"/>
      <c r="AN10" s="37">
        <f>COUNTIF(AN17:AN665,"&gt;0")</f>
        <v>98</v>
      </c>
      <c r="AO10" s="37">
        <f>100*AO9/AO6</f>
        <v>15.5555555555556</v>
      </c>
      <c r="AP10" s="16"/>
      <c r="AQ10" s="16"/>
      <c r="AR10" s="37">
        <f>COUNTIF(AR17:AR665,"&gt;0")</f>
        <v>39</v>
      </c>
      <c r="AS10" s="37">
        <f>100*AS9/AS6</f>
        <v>100</v>
      </c>
      <c r="AT10" s="16"/>
      <c r="AU10" s="16"/>
      <c r="AV10" s="38"/>
      <c r="AW10" s="37">
        <f>100*AW9/AW6</f>
        <v>100</v>
      </c>
      <c r="AX10" s="16"/>
      <c r="AY10" s="16"/>
      <c r="AZ10" s="38"/>
      <c r="BA10" s="37">
        <f>100*BA9/BA6</f>
        <v>100</v>
      </c>
      <c r="BB10" s="16"/>
      <c r="BC10" s="16"/>
      <c r="BD10" s="38"/>
      <c r="BE10" s="37">
        <f>100*BE9/BE6</f>
        <v>120</v>
      </c>
      <c r="BF10" s="16"/>
      <c r="BG10" s="16"/>
      <c r="BH10" s="38"/>
      <c r="BI10" s="37">
        <f>100*BI9/BI6</f>
        <v>100</v>
      </c>
      <c r="BJ10" s="16"/>
      <c r="BK10" s="16"/>
      <c r="BL10" s="38"/>
      <c r="BM10" s="37">
        <f>100*BM9/BM6</f>
        <v>100</v>
      </c>
      <c r="BN10" s="16"/>
      <c r="BO10" s="16"/>
      <c r="BP10" s="38"/>
      <c r="BQ10" s="37">
        <f>100*BQ9/BQ6</f>
        <v>66.6666666666667</v>
      </c>
      <c r="BR10" s="16"/>
      <c r="BS10" s="16"/>
      <c r="BT10" s="38"/>
      <c r="BU10" s="37">
        <f>100*BU9/BU6</f>
        <v>100</v>
      </c>
      <c r="BV10" s="16"/>
      <c r="BW10" s="16"/>
      <c r="BX10" s="38"/>
      <c r="BY10" s="16"/>
      <c r="BZ10" s="16"/>
      <c r="CA10" s="16"/>
      <c r="CB10" s="20"/>
      <c r="CC10" s="21"/>
    </row>
    <row r="11" ht="19.95" customHeight="1">
      <c r="A11" s="22"/>
      <c r="B11" s="25"/>
      <c r="C11" s="49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6"/>
      <c r="S11" s="27"/>
      <c r="T11" s="28"/>
      <c r="U11" s="28"/>
      <c r="V11" t="s" s="60">
        <v>85</v>
      </c>
      <c r="W11" t="s" s="30">
        <v>86</v>
      </c>
      <c r="X11" s="29">
        <f>Y11+AC11+AG11+AK11+AO11+AS11+AW11+BA11+BE11+BI11+BM11+BQ11+BU11</f>
        <v>146</v>
      </c>
      <c r="Y11" s="29">
        <f>SUMIF($F17:$F665,"Con",$H17:$H665)</f>
        <v>0</v>
      </c>
      <c r="Z11" s="28"/>
      <c r="AA11" t="s" s="61">
        <v>87</v>
      </c>
      <c r="AB11" s="29">
        <f>_xlfn.COUNTIFS($E252:$E439,"0",$I252:$I439,"Con",$J252:$J439,"&gt;=20")</f>
        <v>0</v>
      </c>
      <c r="AC11" s="29">
        <f>SUMIF($F17:$F665,"Lab",$H17:$H665)</f>
        <v>144</v>
      </c>
      <c r="AD11" s="28"/>
      <c r="AE11" s="29"/>
      <c r="AF11" s="31"/>
      <c r="AG11" s="29">
        <f>SUMIF($F17:$F665,"LD",$H17:$H665)</f>
        <v>0</v>
      </c>
      <c r="AH11" s="28"/>
      <c r="AI11" t="s" s="61">
        <v>87</v>
      </c>
      <c r="AJ11" s="29">
        <f>_xlfn.COUNTIFS($E252:$E439,"0",$I252:$I439,"LD",$J252:$J439,"&gt;=20")</f>
        <v>0</v>
      </c>
      <c r="AK11" s="29">
        <f>SUMIF($F17:$F665,"RUK",$H17:$H665)</f>
        <v>0</v>
      </c>
      <c r="AL11" s="28"/>
      <c r="AM11" t="s" s="61">
        <v>87</v>
      </c>
      <c r="AN11" s="29">
        <f>_xlfn.COUNTIFS($E252:$E439,"0",$I252:$I439,"RUK",$J252:$J439,"&gt;=20")</f>
        <v>0</v>
      </c>
      <c r="AO11" s="29">
        <f>SUMIF($F17:$F665,"Green",$H17:$H665)</f>
        <v>0</v>
      </c>
      <c r="AP11" s="28"/>
      <c r="AQ11" t="s" s="61">
        <v>87</v>
      </c>
      <c r="AR11" s="29">
        <f>_xlfn.COUNTIFS($E252:$E439,"0",$I252:$I439,"Green",$J252:$J439,"&gt;=20")</f>
        <v>0</v>
      </c>
      <c r="AS11" s="29">
        <f>SUMIF($F17:$F665,"SNP",$H17:$H665)</f>
        <v>0</v>
      </c>
      <c r="AT11" s="28"/>
      <c r="AU11" t="s" s="61">
        <v>87</v>
      </c>
      <c r="AV11" s="29">
        <f>_xlfn.COUNTIFS($E252:$E439,"0",$I252:$I439,"SNP",$J252:$J439,"&gt;=20")</f>
        <v>0</v>
      </c>
      <c r="AW11" s="29">
        <f>SUMIF($F17:$F665,"PC",$H17:$H665)</f>
        <v>0</v>
      </c>
      <c r="AX11" s="28"/>
      <c r="AY11" t="s" s="61">
        <v>87</v>
      </c>
      <c r="AZ11" s="29">
        <f>_xlfn.COUNTIFS($E252:$E439,"0",$I252:$I439,"PC",$J252:$J439,"&gt;=20")</f>
        <v>0</v>
      </c>
      <c r="BA11" s="29">
        <f>SUMIF($F17:$F665,"DUP",$H17:$H665)</f>
        <v>1</v>
      </c>
      <c r="BB11" s="28"/>
      <c r="BC11" s="29"/>
      <c r="BD11" s="31"/>
      <c r="BE11" s="29">
        <f>SUMIF($F17:$F665,"SF",$H17:$H665)</f>
        <v>1</v>
      </c>
      <c r="BF11" s="28"/>
      <c r="BG11" s="29"/>
      <c r="BH11" s="31"/>
      <c r="BI11" s="29">
        <f>SUMIF($F17:$F665,"SDLP",$H17:$H665)</f>
        <v>0</v>
      </c>
      <c r="BJ11" s="28"/>
      <c r="BK11" s="29"/>
      <c r="BL11" s="31"/>
      <c r="BM11" s="29">
        <f>SUMIF($F17:$F665,"UUP",$H17:$H665)</f>
        <v>0</v>
      </c>
      <c r="BN11" s="28"/>
      <c r="BO11" t="s" s="61">
        <v>87</v>
      </c>
      <c r="BP11" s="29">
        <f>_xlfn.COUNTIFS($E252:$E439,"0",$I252:$I439,"UUP",$J252:$J439,"&gt;=20")</f>
        <v>0</v>
      </c>
      <c r="BQ11" s="29">
        <f>SUMIF($F17:$F665,"APNI",$H17:$H665)</f>
        <v>0</v>
      </c>
      <c r="BR11" s="28"/>
      <c r="BS11" t="s" s="61">
        <v>87</v>
      </c>
      <c r="BT11" s="29">
        <f>_xlfn.COUNTIFS($E252:$E439,"0",$I252:$I439,"APNI",$J252:$J439,"&gt;=20")</f>
        <v>0</v>
      </c>
      <c r="BU11" s="29">
        <f>SUMIF($F17:$F665,"TUV",$H17:$H665)</f>
        <v>0</v>
      </c>
      <c r="BV11" s="28"/>
      <c r="BW11" s="29"/>
      <c r="BX11" s="31"/>
      <c r="BY11" s="28"/>
      <c r="BZ11" s="28"/>
      <c r="CA11" s="28"/>
      <c r="CB11" s="20"/>
      <c r="CC11" s="21"/>
    </row>
    <row r="12" ht="19.95" customHeight="1">
      <c r="A12" t="s" s="62">
        <v>88</v>
      </c>
      <c r="B12" s="13"/>
      <c r="C12" s="5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  <c r="S12" s="15"/>
      <c r="T12" s="16"/>
      <c r="U12" s="16"/>
      <c r="V12" s="37">
        <f>_xlfn.AVERAGEIF(K252:K439,"=1",C252:C439)</f>
        <v>28.6583101096338</v>
      </c>
      <c r="W12" t="s" s="17">
        <v>89</v>
      </c>
      <c r="X12" s="37">
        <f>Y12+AC12+AG12+AK12+AO12+AS12+AW12+BA12+BE12+BI12+BM12+BQ12+BU12</f>
        <v>100</v>
      </c>
      <c r="Y12" s="37">
        <f>SUMIF($I17:$I665,"Con",$K17:$K665)</f>
        <v>37</v>
      </c>
      <c r="Z12" s="16"/>
      <c r="AA12" t="s" s="61">
        <v>90</v>
      </c>
      <c r="AB12" s="37">
        <f>_xlfn.COUNTIFS($E17:$E251,"1",$I17:$I251,"Con",$J17:$J251,"&gt;=20")</f>
        <v>0</v>
      </c>
      <c r="AC12" s="37">
        <f>SUMIF($I17:$I665,"Lab",$K17:$K665)</f>
        <v>0</v>
      </c>
      <c r="AD12" s="16"/>
      <c r="AE12" s="16"/>
      <c r="AF12" s="38"/>
      <c r="AG12" s="37">
        <f>SUMIF($I17:$I665,"LD",$K17:$K665)</f>
        <v>4</v>
      </c>
      <c r="AH12" s="16"/>
      <c r="AI12" t="s" s="61">
        <v>90</v>
      </c>
      <c r="AJ12" s="37">
        <f>_xlfn.COUNTIFS($E17:$E251,"1",$I17:$I251,"LD",$J17:$J251,"&gt;=20")</f>
        <v>0</v>
      </c>
      <c r="AK12" s="37">
        <f>SUMIF($I17:$I665,"RUK",$K17:$K665)</f>
        <v>45</v>
      </c>
      <c r="AL12" s="16"/>
      <c r="AM12" t="s" s="61">
        <v>90</v>
      </c>
      <c r="AN12" s="37">
        <f>_xlfn.COUNTIFS($E17:$E251,"1",$I17:$I251,"RUK",$J17:$J251,"&gt;=20")</f>
        <v>0</v>
      </c>
      <c r="AO12" s="37">
        <f>SUMIF($I17:$I665,"Green",$K17:$K665)</f>
        <v>3</v>
      </c>
      <c r="AP12" s="16"/>
      <c r="AQ12" t="s" s="61">
        <v>90</v>
      </c>
      <c r="AR12" s="37">
        <f>_xlfn.COUNTIFS($E17:$E251,"1",$I17:$I251,"Green",$J17:$J251,"&gt;=20")</f>
        <v>0</v>
      </c>
      <c r="AS12" s="37">
        <f>SUMIF($I17:$I665,"SNP",$K17:$K665)</f>
        <v>8</v>
      </c>
      <c r="AT12" s="16"/>
      <c r="AU12" t="s" s="61">
        <v>90</v>
      </c>
      <c r="AV12" s="37">
        <f>_xlfn.COUNTIFS($E17:$E251,"1",$I17:$I251,"SNP",$J17:$J251,"&gt;=20")</f>
        <v>0</v>
      </c>
      <c r="AW12" s="37">
        <f>SUMIF($I17:$I665,"PC",$K17:$K665)</f>
        <v>1</v>
      </c>
      <c r="AX12" s="16"/>
      <c r="AY12" t="s" s="61">
        <v>90</v>
      </c>
      <c r="AZ12" s="37">
        <f>_xlfn.COUNTIFS($E17:$E251,"1",$I17:$I251,"PC",$J17:$J251,"&gt;=20")</f>
        <v>0</v>
      </c>
      <c r="BA12" s="37">
        <f>SUMIF($I17:$I665,"DUP",$K17:$K665)</f>
        <v>0</v>
      </c>
      <c r="BB12" s="16"/>
      <c r="BC12" s="16"/>
      <c r="BD12" s="38"/>
      <c r="BE12" s="37">
        <f>SUMIF($I17:$I665,"SF",$K17:$K665)</f>
        <v>0</v>
      </c>
      <c r="BF12" s="16"/>
      <c r="BG12" s="16"/>
      <c r="BH12" s="38"/>
      <c r="BI12" s="37">
        <f>SUMIF($I17:$I665,"SDLP",$K17:$K665)</f>
        <v>0</v>
      </c>
      <c r="BJ12" s="16"/>
      <c r="BK12" s="16"/>
      <c r="BL12" s="38"/>
      <c r="BM12" s="37">
        <f>SUMIF($I17:$I665,"UUP",$K17:$K665)</f>
        <v>1</v>
      </c>
      <c r="BN12" s="16"/>
      <c r="BO12" t="s" s="61">
        <v>90</v>
      </c>
      <c r="BP12" s="37">
        <f>_xlfn.COUNTIFS($E17:$E251,"1",$I17:$I251,"UUP",$J17:$J251,"&gt;=20")</f>
        <v>0</v>
      </c>
      <c r="BQ12" s="37">
        <f>SUMIF($I17:$I665,"APNI",$K17:$K665)</f>
        <v>1</v>
      </c>
      <c r="BR12" s="16"/>
      <c r="BS12" t="s" s="61">
        <v>90</v>
      </c>
      <c r="BT12" s="37">
        <f>_xlfn.COUNTIFS($E17:$E251,"1",$I17:$I251,"APNI",$J17:$J251,"&gt;=20")</f>
        <v>0</v>
      </c>
      <c r="BU12" s="37">
        <f>SUMIF($I17:$I665,"TUV",$K17:$K665)</f>
        <v>0</v>
      </c>
      <c r="BV12" s="16"/>
      <c r="BW12" s="16"/>
      <c r="BX12" s="38"/>
      <c r="BY12" s="16"/>
      <c r="BZ12" s="16"/>
      <c r="CA12" s="16"/>
      <c r="CB12" s="20"/>
      <c r="CC12" s="21"/>
    </row>
    <row r="13" ht="19.95" customHeight="1">
      <c r="A13" s="22"/>
      <c r="B13" s="25"/>
      <c r="C13" s="49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6"/>
      <c r="S13" s="27"/>
      <c r="T13" s="28"/>
      <c r="U13" s="28"/>
      <c r="V13" s="40">
        <f>_xlfn.AVERAGEIF(L239:L439,"=1",C239:C439)</f>
        <v>22.4469178021739</v>
      </c>
      <c r="W13" t="s" s="30">
        <v>91</v>
      </c>
      <c r="X13" s="29">
        <f>Y13+AC13+AG13+AK13+AO13+AS13+AW13+BA13+BE13+BI13+BM13+BQ13+BU13</f>
        <v>46</v>
      </c>
      <c r="Y13" s="29">
        <f>SUMIF($Q17:$Q665,"Con",$L17:$L665)</f>
        <v>0</v>
      </c>
      <c r="Z13" s="28"/>
      <c r="AA13" t="s" s="61">
        <v>92</v>
      </c>
      <c r="AB13" s="29">
        <f>_xlfn.COUNTIFS($E252:$E439,"0",$Q252:$Q439,"Con",$R252:$R439,"&gt;=20")</f>
        <v>0</v>
      </c>
      <c r="AC13" s="29">
        <f>SUMIF($Q17:$Q665,"Lab",$L17:$L665)</f>
        <v>0</v>
      </c>
      <c r="AD13" s="28"/>
      <c r="AE13" s="28"/>
      <c r="AF13" s="41"/>
      <c r="AG13" s="29">
        <f>SUMIF($Q17:$Q665,"LD",$L17:$L665)</f>
        <v>1</v>
      </c>
      <c r="AH13" s="28"/>
      <c r="AI13" t="s" s="61">
        <v>92</v>
      </c>
      <c r="AJ13" s="29">
        <f>_xlfn.COUNTIFS($E252:$E439,"0",$Q252:$Q439,"LD",$R252:$R439,"&gt;=20")</f>
        <v>0</v>
      </c>
      <c r="AK13" s="29">
        <f>SUMIF($Q17:$Q665,"RUK",$L17:$L665)</f>
        <v>45</v>
      </c>
      <c r="AL13" s="28"/>
      <c r="AM13" t="s" s="61">
        <v>92</v>
      </c>
      <c r="AN13" s="29">
        <f>_xlfn.COUNTIFS($E252:$E439,"0",$Q252:$Q439,"RUK",$R252:$R439,"&gt;=20")</f>
        <v>0</v>
      </c>
      <c r="AO13" s="29">
        <f>SUMIF($Q17:$Q665,"Green",$L17:$L665)</f>
        <v>0</v>
      </c>
      <c r="AP13" s="28"/>
      <c r="AQ13" t="s" s="61">
        <v>92</v>
      </c>
      <c r="AR13" s="29">
        <f>_xlfn.COUNTIFS($E252:$E439,"0",$Q252:$Q439,"Green",$R252:$R439,"&gt;=20")</f>
        <v>0</v>
      </c>
      <c r="AS13" s="29">
        <f>SUMIF($Q17:$Q665,"SNP",$L17:$L665)</f>
        <v>0</v>
      </c>
      <c r="AT13" s="28"/>
      <c r="AU13" t="s" s="61">
        <v>92</v>
      </c>
      <c r="AV13" s="29">
        <f>_xlfn.COUNTIFS($E252:$E439,"0",$Q252:$Q439,"SNP",$R252:$R439,"&gt;=20")</f>
        <v>0</v>
      </c>
      <c r="AW13" s="29">
        <f>SUMIF($Q17:$Q665,"PC",$L17:$L665)</f>
        <v>0</v>
      </c>
      <c r="AX13" s="28"/>
      <c r="AY13" t="s" s="61">
        <v>92</v>
      </c>
      <c r="AZ13" s="29">
        <f>_xlfn.COUNTIFS($E252:$E439,"0",$Q252:$Q439,"PC",$R252:$R439,"&gt;=20")</f>
        <v>0</v>
      </c>
      <c r="BA13" s="29">
        <f>SUMIF($Q17:$Q665,"DUP",$L17:$L665)</f>
        <v>0</v>
      </c>
      <c r="BB13" s="28"/>
      <c r="BC13" s="28"/>
      <c r="BD13" s="41"/>
      <c r="BE13" s="29">
        <f>SUMIF($Q17:$Q665,"SF",$L17:$L665)</f>
        <v>0</v>
      </c>
      <c r="BF13" s="28"/>
      <c r="BG13" s="28"/>
      <c r="BH13" s="41"/>
      <c r="BI13" s="29">
        <f>SUMIF($Q17:$Q665,"SDLP",$L17:$L665)</f>
        <v>0</v>
      </c>
      <c r="BJ13" s="28"/>
      <c r="BK13" s="28"/>
      <c r="BL13" s="41"/>
      <c r="BM13" s="29">
        <f>SUMIF($Q17:$Q665,"UUP",$L17:$L665)</f>
        <v>0</v>
      </c>
      <c r="BN13" s="28"/>
      <c r="BO13" t="s" s="61">
        <v>92</v>
      </c>
      <c r="BP13" s="29">
        <f>_xlfn.COUNTIFS($E252:$E439,"0",$Q252:$Q439,"UUP",$R252:$R439,"&gt;=20")</f>
        <v>0</v>
      </c>
      <c r="BQ13" s="29">
        <f>SUMIF($Q17:$Q665,"APNI",$L17:$L665)</f>
        <v>0</v>
      </c>
      <c r="BR13" s="28"/>
      <c r="BS13" t="s" s="61">
        <v>92</v>
      </c>
      <c r="BT13" s="29">
        <f>_xlfn.COUNTIFS($E252:$E439,"0",$Q252:$Q439,"APNI",$R252:$R439,"&gt;=20")</f>
        <v>0</v>
      </c>
      <c r="BU13" s="29">
        <f>SUMIF($Q17:$Q665,"TUV",$L17:$L665)</f>
        <v>0</v>
      </c>
      <c r="BV13" s="28"/>
      <c r="BW13" s="28"/>
      <c r="BX13" s="41"/>
      <c r="BY13" s="28"/>
      <c r="BZ13" s="28"/>
      <c r="CA13" s="28"/>
      <c r="CB13" s="20"/>
      <c r="CC13" s="21"/>
    </row>
    <row r="14" ht="19.95" customHeight="1">
      <c r="A14" s="22"/>
      <c r="B14" s="13"/>
      <c r="C14" s="5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5"/>
      <c r="T14" s="16"/>
      <c r="U14" s="16"/>
      <c r="V14" s="16"/>
      <c r="W14" t="s" s="17">
        <v>93</v>
      </c>
      <c r="X14" s="16"/>
      <c r="Y14" s="37">
        <f>_xlfn.AVERAGEIF($B17:$B665,"Con",$C17:$C665)</f>
        <v>35.1017683145452</v>
      </c>
      <c r="Z14" s="16"/>
      <c r="AA14" t="s" s="61">
        <v>94</v>
      </c>
      <c r="AB14" s="37">
        <f>_xlfn.COUNTIFS($E17:$E251,"1",$Q17:$Q251,"Con",$R17:$R251,"&gt;=20")</f>
        <v>0</v>
      </c>
      <c r="AC14" s="37">
        <f>_xlfn.AVERAGEIF($B17:$B665,"Lab",$C17:$C665)</f>
        <v>46.5277548589746</v>
      </c>
      <c r="AD14" s="16"/>
      <c r="AE14" s="18"/>
      <c r="AF14" s="19"/>
      <c r="AG14" s="37">
        <f>_xlfn.AVERAGEIF($B17:$B665,"LD",$C17:$C665)</f>
        <v>43.4988817221089</v>
      </c>
      <c r="AH14" s="16"/>
      <c r="AI14" t="s" s="61">
        <v>94</v>
      </c>
      <c r="AJ14" s="37">
        <f>_xlfn.COUNTIFS($E17:$E251,"1",$Q17:$Q251,"LD",$R17:$R251,"&gt;=20")</f>
        <v>0</v>
      </c>
      <c r="AK14" s="37">
        <f>_xlfn.AVERAGEIF($B17:$B665,"RUK",$C17:$C665)</f>
        <v>24.5097141798809</v>
      </c>
      <c r="AL14" s="16"/>
      <c r="AM14" t="s" s="61">
        <v>94</v>
      </c>
      <c r="AN14" s="37">
        <f>_xlfn.COUNTIFS($E17:$E251,"1",$Q17:$Q251,"RUK",$R17:$R251,"&gt;=20")</f>
        <v>0</v>
      </c>
      <c r="AO14" s="37">
        <f>_xlfn.AVERAGEIF($B17:$B665,"Green",$C17:$C665)</f>
        <v>39.7806645586213</v>
      </c>
      <c r="AP14" s="16"/>
      <c r="AQ14" t="s" s="61">
        <v>94</v>
      </c>
      <c r="AR14" s="37">
        <f>_xlfn.COUNTIFS($E17:$E251,"1",$Q17:$Q251,"Green",$R17:$R251,"&gt;=20")</f>
        <v>0</v>
      </c>
      <c r="AS14" s="37">
        <f>_xlfn.AVERAGEIF($B17:$B665,"SNP",$C17:$C665)</f>
        <v>33.202295411073</v>
      </c>
      <c r="AT14" s="16"/>
      <c r="AU14" t="s" s="61">
        <v>94</v>
      </c>
      <c r="AV14" s="37">
        <f>_xlfn.COUNTIFS($E17:$E251,"1",$Q17:$Q251,"SNP",$R17:$R251,"&gt;=20")</f>
        <v>0</v>
      </c>
      <c r="AW14" s="37">
        <f>_xlfn.AVERAGEIF($B17:$B665,"PC",$C17:$C665)</f>
        <v>37.849370410831</v>
      </c>
      <c r="AX14" s="16"/>
      <c r="AY14" t="s" s="61">
        <v>94</v>
      </c>
      <c r="AZ14" s="37">
        <f>_xlfn.COUNTIFS($E17:$E251,"1",$Q17:$Q251,"SNP",$R17:$R251,"&gt;=20")</f>
        <v>0</v>
      </c>
      <c r="BA14" s="37">
        <f>_xlfn.AVERAGEIF($B17:$B665,"DUP",$C17:$C665)</f>
        <v>40.0364009939685</v>
      </c>
      <c r="BB14" s="16"/>
      <c r="BC14" s="18"/>
      <c r="BD14" s="19"/>
      <c r="BE14" s="37">
        <f>_xlfn.AVERAGEIF($B17:$B665,"SF",$C17:$C665)</f>
        <v>48.9338781656075</v>
      </c>
      <c r="BF14" s="16"/>
      <c r="BG14" s="18"/>
      <c r="BH14" s="19"/>
      <c r="BI14" s="37">
        <f>_xlfn.AVERAGEIF($B17:$B665,"SDLP",$C17:$C665)</f>
        <v>44.9355659572287</v>
      </c>
      <c r="BJ14" s="16"/>
      <c r="BK14" s="18"/>
      <c r="BL14" s="19"/>
      <c r="BM14" s="37">
        <f>_xlfn.AVERAGEIF($B17:$B665,"UUP",$C17:$C665)</f>
        <v>38.8528609818706</v>
      </c>
      <c r="BN14" s="16"/>
      <c r="BO14" t="s" s="61">
        <v>94</v>
      </c>
      <c r="BP14" s="37">
        <f>_xlfn.COUNTIFS($E17:$E251,"1",$Q17:$Q251,"UUP",$R17:$R251,"&gt;=20")</f>
        <v>0</v>
      </c>
      <c r="BQ14" s="37">
        <f>_xlfn.AVERAGEIF($B17:$B665,"APNI",$C17:$C665)</f>
        <v>31.7655980308107</v>
      </c>
      <c r="BR14" s="16"/>
      <c r="BS14" t="s" s="61">
        <v>94</v>
      </c>
      <c r="BT14" s="37">
        <f>_xlfn.COUNTIFS($E17:$E251,"1",$Q17:$Q251,"UUP",$R17:$R251,"&gt;=20")</f>
        <v>0</v>
      </c>
      <c r="BU14" s="37">
        <f>_xlfn.AVERAGEIF($B17:$B665,"TUV",$C17:$C665)</f>
        <v>28.2675731455627</v>
      </c>
      <c r="BV14" s="16"/>
      <c r="BW14" s="18"/>
      <c r="BX14" s="19"/>
      <c r="BY14" s="16"/>
      <c r="BZ14" s="16"/>
      <c r="CA14" s="16"/>
      <c r="CB14" s="20"/>
      <c r="CC14" s="21"/>
    </row>
    <row r="15" ht="19.95" customHeight="1">
      <c r="A15" s="22"/>
      <c r="B15" s="25"/>
      <c r="C15" s="49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  <c r="S15" s="27"/>
      <c r="T15" s="28"/>
      <c r="U15" s="28"/>
      <c r="V15" s="28"/>
      <c r="W15" s="28"/>
      <c r="X15" s="28"/>
      <c r="Y15" s="28"/>
      <c r="Z15" s="28"/>
      <c r="AA15" s="28"/>
      <c r="AB15" s="41"/>
      <c r="AC15" s="28"/>
      <c r="AD15" s="28"/>
      <c r="AE15" s="28"/>
      <c r="AF15" s="41"/>
      <c r="AG15" s="28"/>
      <c r="AH15" s="28"/>
      <c r="AI15" s="28"/>
      <c r="AJ15" s="41"/>
      <c r="AK15" s="28"/>
      <c r="AL15" s="28"/>
      <c r="AM15" s="28"/>
      <c r="AN15" s="41"/>
      <c r="AO15" s="28"/>
      <c r="AP15" s="28"/>
      <c r="AQ15" s="28"/>
      <c r="AR15" s="41"/>
      <c r="AS15" s="28"/>
      <c r="AT15" s="28"/>
      <c r="AU15" s="28"/>
      <c r="AV15" s="41"/>
      <c r="AW15" s="28"/>
      <c r="AX15" s="28"/>
      <c r="AY15" s="28"/>
      <c r="AZ15" s="41"/>
      <c r="BA15" s="28"/>
      <c r="BB15" s="28"/>
      <c r="BC15" s="28"/>
      <c r="BD15" s="41"/>
      <c r="BE15" s="28"/>
      <c r="BF15" s="28"/>
      <c r="BG15" s="28"/>
      <c r="BH15" s="41"/>
      <c r="BI15" s="28"/>
      <c r="BJ15" s="28"/>
      <c r="BK15" s="28"/>
      <c r="BL15" s="41"/>
      <c r="BM15" s="28"/>
      <c r="BN15" s="28"/>
      <c r="BO15" s="28"/>
      <c r="BP15" s="41"/>
      <c r="BQ15" s="28"/>
      <c r="BR15" s="28"/>
      <c r="BS15" s="28"/>
      <c r="BT15" s="41"/>
      <c r="BU15" s="28"/>
      <c r="BV15" s="28"/>
      <c r="BW15" s="28"/>
      <c r="BX15" s="41"/>
      <c r="BY15" s="28"/>
      <c r="BZ15" s="28"/>
      <c r="CA15" s="28"/>
      <c r="CB15" s="20"/>
      <c r="CC15" s="21"/>
    </row>
    <row r="16" ht="38.7" customHeight="1">
      <c r="A16" t="s" s="63">
        <v>95</v>
      </c>
      <c r="B16" t="s" s="64">
        <v>96</v>
      </c>
      <c r="C16" t="s" s="65">
        <v>0</v>
      </c>
      <c r="D16" t="s" s="11">
        <v>97</v>
      </c>
      <c r="E16" t="s" s="11">
        <v>98</v>
      </c>
      <c r="F16" t="s" s="66">
        <v>99</v>
      </c>
      <c r="G16" t="s" s="12">
        <v>0</v>
      </c>
      <c r="H16" t="s" s="11">
        <v>100</v>
      </c>
      <c r="I16" t="s" s="67">
        <v>101</v>
      </c>
      <c r="J16" t="s" s="12">
        <v>0</v>
      </c>
      <c r="K16" t="s" s="11">
        <v>102</v>
      </c>
      <c r="L16" t="s" s="11">
        <v>103</v>
      </c>
      <c r="M16" t="s" s="11">
        <v>104</v>
      </c>
      <c r="N16" t="s" s="68">
        <v>105</v>
      </c>
      <c r="O16" s="13"/>
      <c r="P16" s="13"/>
      <c r="Q16" t="s" s="69">
        <v>106</v>
      </c>
      <c r="R16" t="s" s="70">
        <v>0</v>
      </c>
      <c r="S16" t="s" s="17">
        <v>0</v>
      </c>
      <c r="T16" t="s" s="17">
        <v>107</v>
      </c>
      <c r="U16" t="s" s="17">
        <v>1</v>
      </c>
      <c r="V16" t="s" s="17">
        <v>2</v>
      </c>
      <c r="W16" t="s" s="17">
        <v>3</v>
      </c>
      <c r="X16" t="s" s="17">
        <v>4</v>
      </c>
      <c r="Y16" t="s" s="17">
        <v>5</v>
      </c>
      <c r="Z16" t="s" s="17">
        <v>6</v>
      </c>
      <c r="AA16" t="s" s="17">
        <v>7</v>
      </c>
      <c r="AB16" t="s" s="17">
        <v>8</v>
      </c>
      <c r="AC16" t="s" s="17">
        <v>9</v>
      </c>
      <c r="AD16" t="s" s="17">
        <v>10</v>
      </c>
      <c r="AE16" t="s" s="17">
        <v>11</v>
      </c>
      <c r="AF16" t="s" s="17">
        <v>12</v>
      </c>
      <c r="AG16" t="s" s="17">
        <v>13</v>
      </c>
      <c r="AH16" t="s" s="17">
        <v>14</v>
      </c>
      <c r="AI16" t="s" s="17">
        <v>15</v>
      </c>
      <c r="AJ16" t="s" s="17">
        <v>16</v>
      </c>
      <c r="AK16" t="s" s="17">
        <v>17</v>
      </c>
      <c r="AL16" t="s" s="17">
        <v>18</v>
      </c>
      <c r="AM16" t="s" s="17">
        <v>19</v>
      </c>
      <c r="AN16" t="s" s="17">
        <v>20</v>
      </c>
      <c r="AO16" t="s" s="17">
        <v>21</v>
      </c>
      <c r="AP16" t="s" s="17">
        <v>22</v>
      </c>
      <c r="AQ16" t="s" s="17">
        <v>23</v>
      </c>
      <c r="AR16" t="s" s="17">
        <v>24</v>
      </c>
      <c r="AS16" t="s" s="17">
        <v>25</v>
      </c>
      <c r="AT16" t="s" s="17">
        <v>26</v>
      </c>
      <c r="AU16" t="s" s="17">
        <v>27</v>
      </c>
      <c r="AV16" t="s" s="17">
        <v>28</v>
      </c>
      <c r="AW16" t="s" s="17">
        <v>29</v>
      </c>
      <c r="AX16" t="s" s="17">
        <v>30</v>
      </c>
      <c r="AY16" t="s" s="17">
        <v>31</v>
      </c>
      <c r="AZ16" t="s" s="17">
        <v>32</v>
      </c>
      <c r="BA16" t="s" s="17">
        <v>33</v>
      </c>
      <c r="BB16" t="s" s="17">
        <v>34</v>
      </c>
      <c r="BC16" t="s" s="17">
        <v>35</v>
      </c>
      <c r="BD16" t="s" s="17">
        <v>36</v>
      </c>
      <c r="BE16" t="s" s="17">
        <v>37</v>
      </c>
      <c r="BF16" t="s" s="17">
        <v>38</v>
      </c>
      <c r="BG16" t="s" s="17">
        <v>39</v>
      </c>
      <c r="BH16" t="s" s="17">
        <v>40</v>
      </c>
      <c r="BI16" t="s" s="17">
        <v>41</v>
      </c>
      <c r="BJ16" t="s" s="17">
        <v>42</v>
      </c>
      <c r="BK16" t="s" s="17">
        <v>43</v>
      </c>
      <c r="BL16" t="s" s="17">
        <v>44</v>
      </c>
      <c r="BM16" t="s" s="17">
        <v>45</v>
      </c>
      <c r="BN16" t="s" s="17">
        <v>46</v>
      </c>
      <c r="BO16" t="s" s="17">
        <v>47</v>
      </c>
      <c r="BP16" t="s" s="17">
        <v>48</v>
      </c>
      <c r="BQ16" t="s" s="17">
        <v>49</v>
      </c>
      <c r="BR16" t="s" s="17">
        <v>50</v>
      </c>
      <c r="BS16" t="s" s="17">
        <v>108</v>
      </c>
      <c r="BT16" t="s" s="17">
        <v>109</v>
      </c>
      <c r="BU16" t="s" s="17">
        <v>49</v>
      </c>
      <c r="BV16" t="s" s="17">
        <v>50</v>
      </c>
      <c r="BW16" t="s" s="17">
        <v>108</v>
      </c>
      <c r="BX16" t="s" s="17">
        <v>109</v>
      </c>
      <c r="BY16" t="s" s="17">
        <v>57</v>
      </c>
      <c r="BZ16" t="s" s="17">
        <v>58</v>
      </c>
      <c r="CA16" s="16"/>
      <c r="CB16" s="20"/>
      <c r="CC16" s="21"/>
    </row>
    <row r="17" ht="15.75" customHeight="1">
      <c r="A17" t="s" s="32">
        <v>110</v>
      </c>
      <c r="B17" t="s" s="71">
        <f>F17</f>
        <v>9</v>
      </c>
      <c r="C17" s="72">
        <f>G17</f>
        <v>70.5742015941007</v>
      </c>
      <c r="D17" t="s" s="73">
        <f>IF(F17="Lab","over","under")</f>
        <v>111</v>
      </c>
      <c r="E17" t="s" s="73">
        <v>112</v>
      </c>
      <c r="F17" t="s" s="74">
        <v>9</v>
      </c>
      <c r="G17" s="75">
        <f>AD17</f>
        <v>70.5742015941007</v>
      </c>
      <c r="H17" s="76">
        <f>K17+L17</f>
        <v>0</v>
      </c>
      <c r="I17" t="s" s="77">
        <v>17</v>
      </c>
      <c r="J17" s="75">
        <f>AN17</f>
        <v>15.6888792495798</v>
      </c>
      <c r="K17" s="25"/>
      <c r="L17" s="25"/>
      <c r="M17" s="25"/>
      <c r="N17" s="25"/>
      <c r="O17" t="s" s="73">
        <v>113</v>
      </c>
      <c r="P17" t="s" s="73">
        <v>110</v>
      </c>
      <c r="Q17" t="s" s="78">
        <v>21</v>
      </c>
      <c r="R17" s="79">
        <f>100*S17</f>
        <v>6.474001</v>
      </c>
      <c r="S17" s="80">
        <v>0.06474001</v>
      </c>
      <c r="T17" s="28"/>
      <c r="U17" s="29">
        <v>69317</v>
      </c>
      <c r="V17" s="29">
        <v>36886</v>
      </c>
      <c r="W17" s="29">
        <v>132</v>
      </c>
      <c r="X17" s="29">
        <v>20245</v>
      </c>
      <c r="Y17" s="29">
        <v>1282</v>
      </c>
      <c r="Z17" s="31">
        <f>100*Y17/$V17</f>
        <v>3.4755733882774</v>
      </c>
      <c r="AA17" s="29">
        <f>IF(Z17&gt;$V$8,1,0)</f>
        <v>0</v>
      </c>
      <c r="AB17" s="31">
        <f>IF($I17=Y$16,Z17,0)</f>
        <v>0</v>
      </c>
      <c r="AC17" s="29">
        <v>26032</v>
      </c>
      <c r="AD17" s="31">
        <f>100*AC17/$V17</f>
        <v>70.5742015941007</v>
      </c>
      <c r="AE17" s="29">
        <f>IF(AD17&gt;$V$8,1,0)</f>
        <v>1</v>
      </c>
      <c r="AF17" s="31">
        <f>IF($I17=AC$16,AD17,0)</f>
        <v>0</v>
      </c>
      <c r="AG17" s="29">
        <v>945</v>
      </c>
      <c r="AH17" s="31">
        <f>100*AG17/$V17</f>
        <v>2.56194762240416</v>
      </c>
      <c r="AI17" s="29">
        <f>IF(AH17&gt;$V$8,1,0)</f>
        <v>0</v>
      </c>
      <c r="AJ17" s="31">
        <f>IF($I17=AG$16,AH17,0)</f>
        <v>0</v>
      </c>
      <c r="AK17" s="29">
        <v>5787</v>
      </c>
      <c r="AL17" s="31">
        <f>100*AK17/$V17</f>
        <v>15.6888792495798</v>
      </c>
      <c r="AM17" s="29">
        <f>IF(AL17&gt;$V$8,1,0)</f>
        <v>0</v>
      </c>
      <c r="AN17" s="31">
        <f>IF($I17=AK$16,AL17,0)</f>
        <v>15.6888792495798</v>
      </c>
      <c r="AO17" s="29">
        <v>2388</v>
      </c>
      <c r="AP17" s="31">
        <f>100*AO17/$V17</f>
        <v>6.47400097598005</v>
      </c>
      <c r="AQ17" s="29">
        <f>IF(AP17&gt;$V$8,1,0)</f>
        <v>0</v>
      </c>
      <c r="AR17" s="31">
        <f>IF($I17=AO$16,AP17,0)</f>
        <v>0</v>
      </c>
      <c r="AS17" s="29">
        <v>0</v>
      </c>
      <c r="AT17" s="31">
        <f>100*AS17/$V17</f>
        <v>0</v>
      </c>
      <c r="AU17" s="29">
        <f>IF(AT17&gt;$V$8,1,0)</f>
        <v>0</v>
      </c>
      <c r="AV17" s="31">
        <f>IF($I17=AS$16,AT17,0)</f>
        <v>0</v>
      </c>
      <c r="AW17" s="29">
        <v>0</v>
      </c>
      <c r="AX17" s="31">
        <f>100*AW17/$V17</f>
        <v>0</v>
      </c>
      <c r="AY17" s="29">
        <f>IF(AX17&gt;$V$8,1,0)</f>
        <v>0</v>
      </c>
      <c r="AZ17" s="31">
        <f>IF($I17=AW$16,AX17,0)</f>
        <v>0</v>
      </c>
      <c r="BA17" s="29">
        <v>0</v>
      </c>
      <c r="BB17" s="31">
        <f>100*BA17/$V17</f>
        <v>0</v>
      </c>
      <c r="BC17" s="29">
        <f>IF(BB17&gt;$V$8,1,0)</f>
        <v>0</v>
      </c>
      <c r="BD17" s="31">
        <f>IF($I17=BA$16,BB17,0)</f>
        <v>0</v>
      </c>
      <c r="BE17" s="29">
        <v>0</v>
      </c>
      <c r="BF17" s="31">
        <f>100*BE17/$V17</f>
        <v>0</v>
      </c>
      <c r="BG17" s="29">
        <f>IF(BF17&gt;$V$8,1,0)</f>
        <v>0</v>
      </c>
      <c r="BH17" s="31">
        <f>IF($I17=BE$16,BF17,0)</f>
        <v>0</v>
      </c>
      <c r="BI17" s="29">
        <v>0</v>
      </c>
      <c r="BJ17" s="31">
        <f>100*BI17/$V17</f>
        <v>0</v>
      </c>
      <c r="BK17" s="29">
        <f>IF(BJ17&gt;$V$8,1,0)</f>
        <v>0</v>
      </c>
      <c r="BL17" s="31">
        <f>IF($I17=BI$16,BJ17,0)</f>
        <v>0</v>
      </c>
      <c r="BM17" s="29">
        <v>0</v>
      </c>
      <c r="BN17" s="31">
        <f>100*BM17/$V17</f>
        <v>0</v>
      </c>
      <c r="BO17" s="29">
        <f>IF(BN17&gt;$V$8,1,0)</f>
        <v>0</v>
      </c>
      <c r="BP17" s="31">
        <f>IF($I17=BM$16,BN17,0)</f>
        <v>0</v>
      </c>
      <c r="BQ17" s="29">
        <v>0</v>
      </c>
      <c r="BR17" s="31">
        <f>100*BQ17/$V17</f>
        <v>0</v>
      </c>
      <c r="BS17" s="29">
        <f>IF(BR17&gt;$V$8,1,0)</f>
        <v>0</v>
      </c>
      <c r="BT17" s="31">
        <f>IF($I17=BQ$16,BR17,0)</f>
        <v>0</v>
      </c>
      <c r="BU17" s="29">
        <v>0</v>
      </c>
      <c r="BV17" s="31">
        <f>100*BU17/$V17</f>
        <v>0</v>
      </c>
      <c r="BW17" s="29">
        <f>IF(BV17&gt;$V$8,1,0)</f>
        <v>0</v>
      </c>
      <c r="BX17" s="31">
        <f>IF($I17=BU$16,BV17,0)</f>
        <v>0</v>
      </c>
      <c r="BY17" s="29">
        <v>149</v>
      </c>
      <c r="BZ17" s="29">
        <v>0</v>
      </c>
      <c r="CA17" s="28"/>
      <c r="CB17" s="20"/>
      <c r="CC17" s="21"/>
    </row>
    <row r="18" ht="15.75" customHeight="1">
      <c r="A18" t="s" s="32">
        <v>114</v>
      </c>
      <c r="B18" t="s" s="71">
        <f>F18</f>
        <v>9</v>
      </c>
      <c r="C18" s="72">
        <f>G18</f>
        <v>68.7474279835391</v>
      </c>
      <c r="D18" t="s" s="68">
        <f>IF(F18="Lab","over","under")</f>
        <v>111</v>
      </c>
      <c r="E18" t="s" s="68">
        <v>112</v>
      </c>
      <c r="F18" t="s" s="74">
        <v>9</v>
      </c>
      <c r="G18" s="81">
        <f>AD18</f>
        <v>68.7474279835391</v>
      </c>
      <c r="H18" s="82">
        <f>K18+L18</f>
        <v>0</v>
      </c>
      <c r="I18" t="s" s="77">
        <v>17</v>
      </c>
      <c r="J18" s="81">
        <f>AN18</f>
        <v>12.2067901234568</v>
      </c>
      <c r="K18" s="13"/>
      <c r="L18" s="13"/>
      <c r="M18" s="13"/>
      <c r="N18" s="13"/>
      <c r="O18" t="s" s="68">
        <v>115</v>
      </c>
      <c r="P18" t="s" s="68">
        <v>114</v>
      </c>
      <c r="Q18" t="s" s="78">
        <v>21</v>
      </c>
      <c r="R18" s="83">
        <f>100*S18</f>
        <v>10.0411523</v>
      </c>
      <c r="S18" s="35">
        <v>0.100411523</v>
      </c>
      <c r="T18" s="16"/>
      <c r="U18" s="37">
        <v>73037</v>
      </c>
      <c r="V18" s="37">
        <v>38880</v>
      </c>
      <c r="W18" s="37">
        <v>139</v>
      </c>
      <c r="X18" s="37">
        <v>21983</v>
      </c>
      <c r="Y18" s="37">
        <v>1674</v>
      </c>
      <c r="Z18" s="38">
        <f>100*Y18/$V18</f>
        <v>4.30555555555556</v>
      </c>
      <c r="AA18" s="37">
        <f>IF(Z18&gt;$V$8,1,0)</f>
        <v>0</v>
      </c>
      <c r="AB18" s="38">
        <f>IF($I18=Y$16,Z18,0)</f>
        <v>0</v>
      </c>
      <c r="AC18" s="37">
        <v>26729</v>
      </c>
      <c r="AD18" s="38">
        <f>100*AC18/$V18</f>
        <v>68.7474279835391</v>
      </c>
      <c r="AE18" s="37">
        <f>IF(AD18&gt;$V$8,1,0)</f>
        <v>1</v>
      </c>
      <c r="AF18" s="38">
        <f>IF($I18=AC$16,AD18,0)</f>
        <v>0</v>
      </c>
      <c r="AG18" s="37">
        <v>1301</v>
      </c>
      <c r="AH18" s="38">
        <f>100*AG18/$V18</f>
        <v>3.34619341563786</v>
      </c>
      <c r="AI18" s="37">
        <f>IF(AH18&gt;$V$8,1,0)</f>
        <v>0</v>
      </c>
      <c r="AJ18" s="38">
        <f>IF($I18=AG$16,AH18,0)</f>
        <v>0</v>
      </c>
      <c r="AK18" s="37">
        <v>4746</v>
      </c>
      <c r="AL18" s="38">
        <f>100*AK18/$V18</f>
        <v>12.2067901234568</v>
      </c>
      <c r="AM18" s="37">
        <f>IF(AL18&gt;$V$8,1,0)</f>
        <v>0</v>
      </c>
      <c r="AN18" s="38">
        <f>IF($I18=AK$16,AL18,0)</f>
        <v>12.2067901234568</v>
      </c>
      <c r="AO18" s="37">
        <v>3904</v>
      </c>
      <c r="AP18" s="38">
        <f>100*AO18/$V18</f>
        <v>10.0411522633745</v>
      </c>
      <c r="AQ18" s="37">
        <f>IF(AP18&gt;$V$8,1,0)</f>
        <v>0</v>
      </c>
      <c r="AR18" s="38">
        <f>IF($I18=AO$16,AP18,0)</f>
        <v>0</v>
      </c>
      <c r="AS18" s="37">
        <v>0</v>
      </c>
      <c r="AT18" s="38">
        <f>100*AS18/$V18</f>
        <v>0</v>
      </c>
      <c r="AU18" s="37">
        <f>IF(AT18&gt;$V$8,1,0)</f>
        <v>0</v>
      </c>
      <c r="AV18" s="38">
        <f>IF($I18=AS$16,AT18,0)</f>
        <v>0</v>
      </c>
      <c r="AW18" s="37">
        <v>0</v>
      </c>
      <c r="AX18" s="38">
        <f>100*AW18/$V18</f>
        <v>0</v>
      </c>
      <c r="AY18" s="37">
        <f>IF(AX18&gt;$V$8,1,0)</f>
        <v>0</v>
      </c>
      <c r="AZ18" s="38">
        <f>IF($I18=AW$16,AX18,0)</f>
        <v>0</v>
      </c>
      <c r="BA18" s="37">
        <v>0</v>
      </c>
      <c r="BB18" s="38">
        <f>100*BA18/$V18</f>
        <v>0</v>
      </c>
      <c r="BC18" s="37">
        <f>IF(BB18&gt;$V$8,1,0)</f>
        <v>0</v>
      </c>
      <c r="BD18" s="38">
        <f>IF($I18=BA$16,BB18,0)</f>
        <v>0</v>
      </c>
      <c r="BE18" s="37">
        <v>0</v>
      </c>
      <c r="BF18" s="38">
        <f>100*BE18/$V18</f>
        <v>0</v>
      </c>
      <c r="BG18" s="37">
        <f>IF(BF18&gt;$V$8,1,0)</f>
        <v>0</v>
      </c>
      <c r="BH18" s="38">
        <f>IF($I18=BE$16,BF18,0)</f>
        <v>0</v>
      </c>
      <c r="BI18" s="37">
        <v>0</v>
      </c>
      <c r="BJ18" s="38">
        <f>100*BI18/$V18</f>
        <v>0</v>
      </c>
      <c r="BK18" s="37">
        <f>IF(BJ18&gt;$V$8,1,0)</f>
        <v>0</v>
      </c>
      <c r="BL18" s="38">
        <f>IF($I18=BI$16,BJ18,0)</f>
        <v>0</v>
      </c>
      <c r="BM18" s="37">
        <v>0</v>
      </c>
      <c r="BN18" s="38">
        <f>100*BM18/$V18</f>
        <v>0</v>
      </c>
      <c r="BO18" s="37">
        <f>IF(BN18&gt;$V$8,1,0)</f>
        <v>0</v>
      </c>
      <c r="BP18" s="38">
        <f>IF($I18=BM$16,BN18,0)</f>
        <v>0</v>
      </c>
      <c r="BQ18" s="37">
        <v>0</v>
      </c>
      <c r="BR18" s="38">
        <f>100*BQ18/$V18</f>
        <v>0</v>
      </c>
      <c r="BS18" s="37">
        <f>IF(BR18&gt;$V$8,1,0)</f>
        <v>0</v>
      </c>
      <c r="BT18" s="38">
        <f>IF($I18=BQ$16,BR18,0)</f>
        <v>0</v>
      </c>
      <c r="BU18" s="37">
        <v>0</v>
      </c>
      <c r="BV18" s="38">
        <f>100*BU18/$V18</f>
        <v>0</v>
      </c>
      <c r="BW18" s="37">
        <f>IF(BV18&gt;$V$8,1,0)</f>
        <v>0</v>
      </c>
      <c r="BX18" s="38">
        <f>IF($I18=BU$16,BV18,0)</f>
        <v>0</v>
      </c>
      <c r="BY18" s="37">
        <v>0</v>
      </c>
      <c r="BZ18" s="37">
        <v>0</v>
      </c>
      <c r="CA18" s="16"/>
      <c r="CB18" s="20"/>
      <c r="CC18" s="21"/>
    </row>
    <row r="19" ht="15.75" customHeight="1">
      <c r="A19" t="s" s="32">
        <v>116</v>
      </c>
      <c r="B19" t="s" s="71">
        <f>F19</f>
        <v>9</v>
      </c>
      <c r="C19" s="72">
        <f>G19</f>
        <v>67.2538630121785</v>
      </c>
      <c r="D19" t="s" s="73">
        <f>IF(F19="Lab","over","under")</f>
        <v>111</v>
      </c>
      <c r="E19" t="s" s="73">
        <v>112</v>
      </c>
      <c r="F19" t="s" s="74">
        <v>9</v>
      </c>
      <c r="G19" s="75">
        <f>AD19</f>
        <v>67.2538630121785</v>
      </c>
      <c r="H19" s="76">
        <f>K19+L19</f>
        <v>0</v>
      </c>
      <c r="I19" t="s" s="77">
        <v>17</v>
      </c>
      <c r="J19" s="75">
        <f>AN19</f>
        <v>16.4340999250978</v>
      </c>
      <c r="K19" s="25"/>
      <c r="L19" s="25"/>
      <c r="M19" s="25"/>
      <c r="N19" s="25"/>
      <c r="O19" t="s" s="73">
        <v>117</v>
      </c>
      <c r="P19" t="s" s="73">
        <v>116</v>
      </c>
      <c r="Q19" t="s" s="78">
        <v>21</v>
      </c>
      <c r="R19" s="79">
        <f>100*S19</f>
        <v>7.6899603</v>
      </c>
      <c r="S19" s="80">
        <v>0.076899603</v>
      </c>
      <c r="T19" s="28"/>
      <c r="U19" s="29">
        <v>71964</v>
      </c>
      <c r="V19" s="29">
        <v>36047</v>
      </c>
      <c r="W19" s="29">
        <v>88</v>
      </c>
      <c r="X19" s="29">
        <v>18319</v>
      </c>
      <c r="Y19" s="29">
        <v>1496</v>
      </c>
      <c r="Z19" s="31">
        <f>100*Y19/$V19</f>
        <v>4.15013732072017</v>
      </c>
      <c r="AA19" s="29">
        <f>IF(Z19&gt;$V$8,1,0)</f>
        <v>0</v>
      </c>
      <c r="AB19" s="31">
        <f>IF($I19=Y$16,Z19,0)</f>
        <v>0</v>
      </c>
      <c r="AC19" s="29">
        <v>24243</v>
      </c>
      <c r="AD19" s="31">
        <f>100*AC19/$V19</f>
        <v>67.2538630121785</v>
      </c>
      <c r="AE19" s="29">
        <f>IF(AD19&gt;$V$8,1,0)</f>
        <v>1</v>
      </c>
      <c r="AF19" s="31">
        <f>IF($I19=AC$16,AD19,0)</f>
        <v>0</v>
      </c>
      <c r="AG19" s="29">
        <v>1232</v>
      </c>
      <c r="AH19" s="31">
        <f>100*AG19/$V19</f>
        <v>3.41776014647543</v>
      </c>
      <c r="AI19" s="29">
        <f>IF(AH19&gt;$V$8,1,0)</f>
        <v>0</v>
      </c>
      <c r="AJ19" s="31">
        <f>IF($I19=AG$16,AH19,0)</f>
        <v>0</v>
      </c>
      <c r="AK19" s="29">
        <v>5924</v>
      </c>
      <c r="AL19" s="31">
        <f>100*AK19/$V19</f>
        <v>16.4340999250978</v>
      </c>
      <c r="AM19" s="29">
        <f>IF(AL19&gt;$V$8,1,0)</f>
        <v>0</v>
      </c>
      <c r="AN19" s="31">
        <f>IF($I19=AK$16,AL19,0)</f>
        <v>16.4340999250978</v>
      </c>
      <c r="AO19" s="29">
        <v>2772</v>
      </c>
      <c r="AP19" s="31">
        <f>100*AO19/$V19</f>
        <v>7.68996032956973</v>
      </c>
      <c r="AQ19" s="29">
        <f>IF(AP19&gt;$V$8,1,0)</f>
        <v>0</v>
      </c>
      <c r="AR19" s="31">
        <f>IF($I19=AO$16,AP19,0)</f>
        <v>0</v>
      </c>
      <c r="AS19" s="29">
        <v>0</v>
      </c>
      <c r="AT19" s="31">
        <f>100*AS19/$V19</f>
        <v>0</v>
      </c>
      <c r="AU19" s="29">
        <f>IF(AT19&gt;$V$8,1,0)</f>
        <v>0</v>
      </c>
      <c r="AV19" s="31">
        <f>IF($I19=AS$16,AT19,0)</f>
        <v>0</v>
      </c>
      <c r="AW19" s="29">
        <v>0</v>
      </c>
      <c r="AX19" s="31">
        <f>100*AW19/$V19</f>
        <v>0</v>
      </c>
      <c r="AY19" s="29">
        <f>IF(AX19&gt;$V$8,1,0)</f>
        <v>0</v>
      </c>
      <c r="AZ19" s="31">
        <f>IF($I19=AW$16,AX19,0)</f>
        <v>0</v>
      </c>
      <c r="BA19" s="29">
        <v>0</v>
      </c>
      <c r="BB19" s="31">
        <f>100*BA19/$V19</f>
        <v>0</v>
      </c>
      <c r="BC19" s="29">
        <f>IF(BB19&gt;$V$8,1,0)</f>
        <v>0</v>
      </c>
      <c r="BD19" s="31">
        <f>IF($I19=BA$16,BB19,0)</f>
        <v>0</v>
      </c>
      <c r="BE19" s="29">
        <v>0</v>
      </c>
      <c r="BF19" s="31">
        <f>100*BE19/$V19</f>
        <v>0</v>
      </c>
      <c r="BG19" s="29">
        <f>IF(BF19&gt;$V$8,1,0)</f>
        <v>0</v>
      </c>
      <c r="BH19" s="31">
        <f>IF($I19=BE$16,BF19,0)</f>
        <v>0</v>
      </c>
      <c r="BI19" s="29">
        <v>0</v>
      </c>
      <c r="BJ19" s="31">
        <f>100*BI19/$V19</f>
        <v>0</v>
      </c>
      <c r="BK19" s="29">
        <f>IF(BJ19&gt;$V$8,1,0)</f>
        <v>0</v>
      </c>
      <c r="BL19" s="31">
        <f>IF($I19=BI$16,BJ19,0)</f>
        <v>0</v>
      </c>
      <c r="BM19" s="29">
        <v>0</v>
      </c>
      <c r="BN19" s="31">
        <f>100*BM19/$V19</f>
        <v>0</v>
      </c>
      <c r="BO19" s="29">
        <f>IF(BN19&gt;$V$8,1,0)</f>
        <v>0</v>
      </c>
      <c r="BP19" s="31">
        <f>IF($I19=BM$16,BN19,0)</f>
        <v>0</v>
      </c>
      <c r="BQ19" s="29">
        <v>0</v>
      </c>
      <c r="BR19" s="31">
        <f>100*BQ19/$V19</f>
        <v>0</v>
      </c>
      <c r="BS19" s="29">
        <f>IF(BR19&gt;$V$8,1,0)</f>
        <v>0</v>
      </c>
      <c r="BT19" s="31">
        <f>IF($I19=BQ$16,BR19,0)</f>
        <v>0</v>
      </c>
      <c r="BU19" s="29">
        <v>0</v>
      </c>
      <c r="BV19" s="31">
        <f>100*BU19/$V19</f>
        <v>0</v>
      </c>
      <c r="BW19" s="29">
        <f>IF(BV19&gt;$V$8,1,0)</f>
        <v>0</v>
      </c>
      <c r="BX19" s="31">
        <f>IF($I19=BU$16,BV19,0)</f>
        <v>0</v>
      </c>
      <c r="BY19" s="29">
        <v>731</v>
      </c>
      <c r="BZ19" s="29">
        <v>0</v>
      </c>
      <c r="CA19" s="28"/>
      <c r="CB19" s="20"/>
      <c r="CC19" s="21"/>
    </row>
    <row r="20" ht="15.75" customHeight="1">
      <c r="A20" t="s" s="32">
        <v>118</v>
      </c>
      <c r="B20" t="s" s="71">
        <f>F20</f>
        <v>9</v>
      </c>
      <c r="C20" s="72">
        <f>G20</f>
        <v>66.57369888964899</v>
      </c>
      <c r="D20" t="s" s="68">
        <f>IF(F20="Lab","over","under")</f>
        <v>111</v>
      </c>
      <c r="E20" t="s" s="68">
        <v>112</v>
      </c>
      <c r="F20" t="s" s="74">
        <v>9</v>
      </c>
      <c r="G20" s="81">
        <f>AD20</f>
        <v>66.57369888964899</v>
      </c>
      <c r="H20" s="82">
        <f>K20+L20</f>
        <v>0</v>
      </c>
      <c r="I20" t="s" s="77">
        <v>17</v>
      </c>
      <c r="J20" s="81">
        <f>AN20</f>
        <v>12.8374467189391</v>
      </c>
      <c r="K20" s="13"/>
      <c r="L20" s="13"/>
      <c r="M20" s="13"/>
      <c r="N20" s="13"/>
      <c r="O20" t="s" s="68">
        <v>119</v>
      </c>
      <c r="P20" t="s" s="68">
        <v>118</v>
      </c>
      <c r="Q20" t="s" s="78">
        <v>21</v>
      </c>
      <c r="R20" s="83">
        <f>100*S20</f>
        <v>6.9646898</v>
      </c>
      <c r="S20" s="35">
        <v>0.069646898</v>
      </c>
      <c r="T20" s="16"/>
      <c r="U20" s="37">
        <v>69934</v>
      </c>
      <c r="V20" s="37">
        <v>38006</v>
      </c>
      <c r="W20" s="37">
        <v>162</v>
      </c>
      <c r="X20" s="37">
        <v>20423</v>
      </c>
      <c r="Y20" s="37">
        <v>1566</v>
      </c>
      <c r="Z20" s="38">
        <f>100*Y20/$V20</f>
        <v>4.12040204178288</v>
      </c>
      <c r="AA20" s="37">
        <f>IF(Z20&gt;$V$8,1,0)</f>
        <v>0</v>
      </c>
      <c r="AB20" s="38">
        <f>IF($I20=Y$16,Z20,0)</f>
        <v>0</v>
      </c>
      <c r="AC20" s="37">
        <v>25302</v>
      </c>
      <c r="AD20" s="38">
        <f>100*AC20/$V20</f>
        <v>66.57369888964899</v>
      </c>
      <c r="AE20" s="37">
        <f>IF(AD20&gt;$V$8,1,0)</f>
        <v>1</v>
      </c>
      <c r="AF20" s="38">
        <f>IF($I20=AC$16,AD20,0)</f>
        <v>0</v>
      </c>
      <c r="AG20" s="37">
        <v>1276</v>
      </c>
      <c r="AH20" s="38">
        <f>100*AG20/$V20</f>
        <v>3.3573646266379</v>
      </c>
      <c r="AI20" s="37">
        <f>IF(AH20&gt;$V$8,1,0)</f>
        <v>0</v>
      </c>
      <c r="AJ20" s="38">
        <f>IF($I20=AG$16,AH20,0)</f>
        <v>0</v>
      </c>
      <c r="AK20" s="37">
        <v>4879</v>
      </c>
      <c r="AL20" s="38">
        <f>100*AK20/$V20</f>
        <v>12.8374467189391</v>
      </c>
      <c r="AM20" s="37">
        <f>IF(AL20&gt;$V$8,1,0)</f>
        <v>0</v>
      </c>
      <c r="AN20" s="38">
        <f>IF($I20=AK$16,AL20,0)</f>
        <v>12.8374467189391</v>
      </c>
      <c r="AO20" s="37">
        <v>2647</v>
      </c>
      <c r="AP20" s="38">
        <f>100*AO20/$V20</f>
        <v>6.96468978582329</v>
      </c>
      <c r="AQ20" s="37">
        <f>IF(AP20&gt;$V$8,1,0)</f>
        <v>0</v>
      </c>
      <c r="AR20" s="38">
        <f>IF($I20=AO$16,AP20,0)</f>
        <v>0</v>
      </c>
      <c r="AS20" s="37">
        <v>0</v>
      </c>
      <c r="AT20" s="38">
        <f>100*AS20/$V20</f>
        <v>0</v>
      </c>
      <c r="AU20" s="37">
        <f>IF(AT20&gt;$V$8,1,0)</f>
        <v>0</v>
      </c>
      <c r="AV20" s="38">
        <f>IF($I20=AS$16,AT20,0)</f>
        <v>0</v>
      </c>
      <c r="AW20" s="37">
        <v>0</v>
      </c>
      <c r="AX20" s="38">
        <f>100*AW20/$V20</f>
        <v>0</v>
      </c>
      <c r="AY20" s="37">
        <f>IF(AX20&gt;$V$8,1,0)</f>
        <v>0</v>
      </c>
      <c r="AZ20" s="38">
        <f>IF($I20=AW$16,AX20,0)</f>
        <v>0</v>
      </c>
      <c r="BA20" s="37">
        <v>0</v>
      </c>
      <c r="BB20" s="38">
        <f>100*BA20/$V20</f>
        <v>0</v>
      </c>
      <c r="BC20" s="37">
        <f>IF(BB20&gt;$V$8,1,0)</f>
        <v>0</v>
      </c>
      <c r="BD20" s="38">
        <f>IF($I20=BA$16,BB20,0)</f>
        <v>0</v>
      </c>
      <c r="BE20" s="37">
        <v>0</v>
      </c>
      <c r="BF20" s="38">
        <f>100*BE20/$V20</f>
        <v>0</v>
      </c>
      <c r="BG20" s="37">
        <f>IF(BF20&gt;$V$8,1,0)</f>
        <v>0</v>
      </c>
      <c r="BH20" s="38">
        <f>IF($I20=BE$16,BF20,0)</f>
        <v>0</v>
      </c>
      <c r="BI20" s="37">
        <v>0</v>
      </c>
      <c r="BJ20" s="38">
        <f>100*BI20/$V20</f>
        <v>0</v>
      </c>
      <c r="BK20" s="37">
        <f>IF(BJ20&gt;$V$8,1,0)</f>
        <v>0</v>
      </c>
      <c r="BL20" s="38">
        <f>IF($I20=BI$16,BJ20,0)</f>
        <v>0</v>
      </c>
      <c r="BM20" s="37">
        <v>0</v>
      </c>
      <c r="BN20" s="38">
        <f>100*BM20/$V20</f>
        <v>0</v>
      </c>
      <c r="BO20" s="37">
        <f>IF(BN20&gt;$V$8,1,0)</f>
        <v>0</v>
      </c>
      <c r="BP20" s="38">
        <f>IF($I20=BM$16,BN20,0)</f>
        <v>0</v>
      </c>
      <c r="BQ20" s="37">
        <v>0</v>
      </c>
      <c r="BR20" s="38">
        <f>100*BQ20/$V20</f>
        <v>0</v>
      </c>
      <c r="BS20" s="37">
        <f>IF(BR20&gt;$V$8,1,0)</f>
        <v>0</v>
      </c>
      <c r="BT20" s="38">
        <f>IF($I20=BQ$16,BR20,0)</f>
        <v>0</v>
      </c>
      <c r="BU20" s="37">
        <v>0</v>
      </c>
      <c r="BV20" s="38">
        <f>100*BU20/$V20</f>
        <v>0</v>
      </c>
      <c r="BW20" s="37">
        <f>IF(BV20&gt;$V$8,1,0)</f>
        <v>0</v>
      </c>
      <c r="BX20" s="38">
        <f>IF($I20=BU$16,BV20,0)</f>
        <v>0</v>
      </c>
      <c r="BY20" s="37">
        <v>308</v>
      </c>
      <c r="BZ20" s="37">
        <v>0</v>
      </c>
      <c r="CA20" s="16"/>
      <c r="CB20" s="20"/>
      <c r="CC20" s="21"/>
    </row>
    <row r="21" ht="15.75" customHeight="1">
      <c r="A21" t="s" s="32">
        <v>120</v>
      </c>
      <c r="B21" t="s" s="71">
        <f>F21</f>
        <v>9</v>
      </c>
      <c r="C21" s="72">
        <f>G21</f>
        <v>61.8850560513882</v>
      </c>
      <c r="D21" t="s" s="73">
        <f>IF(F21="Lab","over","under")</f>
        <v>111</v>
      </c>
      <c r="E21" t="s" s="73">
        <v>112</v>
      </c>
      <c r="F21" t="s" s="74">
        <v>9</v>
      </c>
      <c r="G21" s="75">
        <f>AD21</f>
        <v>61.8850560513882</v>
      </c>
      <c r="H21" s="76">
        <f>K21+L21</f>
        <v>0</v>
      </c>
      <c r="I21" t="s" s="77">
        <v>21</v>
      </c>
      <c r="J21" s="75">
        <f>AR21</f>
        <v>16.2008585281492</v>
      </c>
      <c r="K21" s="25"/>
      <c r="L21" s="25"/>
      <c r="M21" s="25"/>
      <c r="N21" s="25"/>
      <c r="O21" t="s" s="73">
        <v>121</v>
      </c>
      <c r="P21" t="s" s="73">
        <v>120</v>
      </c>
      <c r="Q21" t="s" s="78">
        <v>17</v>
      </c>
      <c r="R21" s="79">
        <f>100*S21</f>
        <v>10.104691</v>
      </c>
      <c r="S21" s="80">
        <v>0.10104691</v>
      </c>
      <c r="T21" s="28"/>
      <c r="U21" s="29">
        <v>71380</v>
      </c>
      <c r="V21" s="29">
        <v>32381</v>
      </c>
      <c r="W21" s="29">
        <v>156</v>
      </c>
      <c r="X21" s="29">
        <v>14793</v>
      </c>
      <c r="Y21" s="29">
        <v>1155</v>
      </c>
      <c r="Z21" s="31">
        <f>100*Y21/$V21</f>
        <v>3.56690651925512</v>
      </c>
      <c r="AA21" s="29">
        <f>IF(Z21&gt;$V$8,1,0)</f>
        <v>0</v>
      </c>
      <c r="AB21" s="31">
        <f>IF($I21=Y$16,Z21,0)</f>
        <v>0</v>
      </c>
      <c r="AC21" s="29">
        <v>20039</v>
      </c>
      <c r="AD21" s="31">
        <f>100*AC21/$V21</f>
        <v>61.8850560513882</v>
      </c>
      <c r="AE21" s="29">
        <f>IF(AD21&gt;$V$8,1,0)</f>
        <v>1</v>
      </c>
      <c r="AF21" s="31">
        <f>IF($I21=AC$16,AD21,0)</f>
        <v>0</v>
      </c>
      <c r="AG21" s="29">
        <v>1544</v>
      </c>
      <c r="AH21" s="31">
        <f>100*AG21/$V21</f>
        <v>4.76822828201723</v>
      </c>
      <c r="AI21" s="29">
        <f>IF(AH21&gt;$V$8,1,0)</f>
        <v>0</v>
      </c>
      <c r="AJ21" s="31">
        <f>IF($I21=AG$16,AH21,0)</f>
        <v>0</v>
      </c>
      <c r="AK21" s="29">
        <v>3272</v>
      </c>
      <c r="AL21" s="31">
        <f>100*AK21/$V21</f>
        <v>10.1046910225132</v>
      </c>
      <c r="AM21" s="29">
        <f>IF(AL21&gt;$V$8,1,0)</f>
        <v>0</v>
      </c>
      <c r="AN21" s="31">
        <f>IF($I21=AK$16,AL21,0)</f>
        <v>0</v>
      </c>
      <c r="AO21" s="29">
        <v>5246</v>
      </c>
      <c r="AP21" s="31">
        <f>100*AO21/$V21</f>
        <v>16.2008585281492</v>
      </c>
      <c r="AQ21" s="29">
        <f>IF(AP21&gt;$V$8,1,0)</f>
        <v>0</v>
      </c>
      <c r="AR21" s="31">
        <f>IF($I21=AO$16,AP21,0)</f>
        <v>16.2008585281492</v>
      </c>
      <c r="AS21" s="29">
        <v>0</v>
      </c>
      <c r="AT21" s="31">
        <f>100*AS21/$V21</f>
        <v>0</v>
      </c>
      <c r="AU21" s="29">
        <f>IF(AT21&gt;$V$8,1,0)</f>
        <v>0</v>
      </c>
      <c r="AV21" s="31">
        <f>IF($I21=AS$16,AT21,0)</f>
        <v>0</v>
      </c>
      <c r="AW21" s="29">
        <v>0</v>
      </c>
      <c r="AX21" s="31">
        <f>100*AW21/$V21</f>
        <v>0</v>
      </c>
      <c r="AY21" s="29">
        <f>IF(AX21&gt;$V$8,1,0)</f>
        <v>0</v>
      </c>
      <c r="AZ21" s="31">
        <f>IF($I21=AW$16,AX21,0)</f>
        <v>0</v>
      </c>
      <c r="BA21" s="29">
        <v>0</v>
      </c>
      <c r="BB21" s="31">
        <f>100*BA21/$V21</f>
        <v>0</v>
      </c>
      <c r="BC21" s="29">
        <f>IF(BB21&gt;$V$8,1,0)</f>
        <v>0</v>
      </c>
      <c r="BD21" s="31">
        <f>IF($I21=BA$16,BB21,0)</f>
        <v>0</v>
      </c>
      <c r="BE21" s="29">
        <v>0</v>
      </c>
      <c r="BF21" s="31">
        <f>100*BE21/$V21</f>
        <v>0</v>
      </c>
      <c r="BG21" s="29">
        <f>IF(BF21&gt;$V$8,1,0)</f>
        <v>0</v>
      </c>
      <c r="BH21" s="31">
        <f>IF($I21=BE$16,BF21,0)</f>
        <v>0</v>
      </c>
      <c r="BI21" s="29">
        <v>0</v>
      </c>
      <c r="BJ21" s="31">
        <f>100*BI21/$V21</f>
        <v>0</v>
      </c>
      <c r="BK21" s="29">
        <f>IF(BJ21&gt;$V$8,1,0)</f>
        <v>0</v>
      </c>
      <c r="BL21" s="31">
        <f>IF($I21=BI$16,BJ21,0)</f>
        <v>0</v>
      </c>
      <c r="BM21" s="29">
        <v>0</v>
      </c>
      <c r="BN21" s="31">
        <f>100*BM21/$V21</f>
        <v>0</v>
      </c>
      <c r="BO21" s="29">
        <f>IF(BN21&gt;$V$8,1,0)</f>
        <v>0</v>
      </c>
      <c r="BP21" s="31">
        <f>IF($I21=BM$16,BN21,0)</f>
        <v>0</v>
      </c>
      <c r="BQ21" s="29">
        <v>0</v>
      </c>
      <c r="BR21" s="31">
        <f>100*BQ21/$V21</f>
        <v>0</v>
      </c>
      <c r="BS21" s="29">
        <f>IF(BR21&gt;$V$8,1,0)</f>
        <v>0</v>
      </c>
      <c r="BT21" s="31">
        <f>IF($I21=BQ$16,BR21,0)</f>
        <v>0</v>
      </c>
      <c r="BU21" s="29">
        <v>0</v>
      </c>
      <c r="BV21" s="31">
        <f>100*BU21/$V21</f>
        <v>0</v>
      </c>
      <c r="BW21" s="29">
        <f>IF(BV21&gt;$V$8,1,0)</f>
        <v>0</v>
      </c>
      <c r="BX21" s="31">
        <f>IF($I21=BU$16,BV21,0)</f>
        <v>0</v>
      </c>
      <c r="BY21" s="29">
        <v>676</v>
      </c>
      <c r="BZ21" s="29">
        <v>0</v>
      </c>
      <c r="CA21" s="28"/>
      <c r="CB21" s="20"/>
      <c r="CC21" s="21"/>
    </row>
    <row r="22" ht="19.95" customHeight="1">
      <c r="A22" t="s" s="32">
        <v>122</v>
      </c>
      <c r="B22" t="s" s="71">
        <f>F22</f>
        <v>9</v>
      </c>
      <c r="C22" s="72">
        <f>G22</f>
        <v>61.611921502781</v>
      </c>
      <c r="D22" t="s" s="68">
        <f>IF(F22="Lab","over","under")</f>
        <v>111</v>
      </c>
      <c r="E22" t="s" s="68">
        <v>112</v>
      </c>
      <c r="F22" t="s" s="74">
        <v>9</v>
      </c>
      <c r="G22" s="81">
        <f>AD22</f>
        <v>61.611921502781</v>
      </c>
      <c r="H22" s="82">
        <f>K22+L22</f>
        <v>0</v>
      </c>
      <c r="I22" t="s" s="77">
        <v>17</v>
      </c>
      <c r="J22" s="81">
        <f>AN22</f>
        <v>18.5197817189632</v>
      </c>
      <c r="K22" s="13"/>
      <c r="L22" s="13"/>
      <c r="M22" s="13"/>
      <c r="N22" s="13"/>
      <c r="O22" t="s" s="68">
        <v>123</v>
      </c>
      <c r="P22" t="s" s="68">
        <v>122</v>
      </c>
      <c r="Q22" t="s" s="78">
        <v>5</v>
      </c>
      <c r="R22" s="83">
        <f>100*S22</f>
        <v>9.200860499999999</v>
      </c>
      <c r="S22" s="35">
        <v>0.09200860499999999</v>
      </c>
      <c r="T22" s="16"/>
      <c r="U22" s="37">
        <v>70161</v>
      </c>
      <c r="V22" s="37">
        <v>38116</v>
      </c>
      <c r="W22" s="37">
        <v>95</v>
      </c>
      <c r="X22" s="37">
        <v>16425</v>
      </c>
      <c r="Y22" s="37">
        <v>3507</v>
      </c>
      <c r="Z22" s="38">
        <f>100*Y22/$V22</f>
        <v>9.2008605310106</v>
      </c>
      <c r="AA22" s="37">
        <f>IF(Z22&gt;$V$8,1,0)</f>
        <v>0</v>
      </c>
      <c r="AB22" s="38">
        <f>IF($I22=Y$16,Z22,0)</f>
        <v>0</v>
      </c>
      <c r="AC22" s="37">
        <v>23484</v>
      </c>
      <c r="AD22" s="38">
        <f>100*AC22/$V22</f>
        <v>61.611921502781</v>
      </c>
      <c r="AE22" s="37">
        <f>IF(AD22&gt;$V$8,1,0)</f>
        <v>1</v>
      </c>
      <c r="AF22" s="38">
        <f>IF($I22=AC$16,AD22,0)</f>
        <v>0</v>
      </c>
      <c r="AG22" s="37">
        <v>1593</v>
      </c>
      <c r="AH22" s="38">
        <f>100*AG22/$V22</f>
        <v>4.17934725574562</v>
      </c>
      <c r="AI22" s="37">
        <f>IF(AH22&gt;$V$8,1,0)</f>
        <v>0</v>
      </c>
      <c r="AJ22" s="38">
        <f>IF($I22=AG$16,AH22,0)</f>
        <v>0</v>
      </c>
      <c r="AK22" s="37">
        <v>7059</v>
      </c>
      <c r="AL22" s="38">
        <f>100*AK22/$V22</f>
        <v>18.5197817189632</v>
      </c>
      <c r="AM22" s="37">
        <f>IF(AL22&gt;$V$8,1,0)</f>
        <v>0</v>
      </c>
      <c r="AN22" s="38">
        <f>IF($I22=AK$16,AL22,0)</f>
        <v>18.5197817189632</v>
      </c>
      <c r="AO22" s="37">
        <v>2058</v>
      </c>
      <c r="AP22" s="38">
        <f>100*AO22/$V22</f>
        <v>5.39930737747927</v>
      </c>
      <c r="AQ22" s="37">
        <f>IF(AP22&gt;$V$8,1,0)</f>
        <v>0</v>
      </c>
      <c r="AR22" s="38">
        <f>IF($I22=AO$16,AP22,0)</f>
        <v>0</v>
      </c>
      <c r="AS22" s="37">
        <v>0</v>
      </c>
      <c r="AT22" s="38">
        <f>100*AS22/$V22</f>
        <v>0</v>
      </c>
      <c r="AU22" s="37">
        <f>IF(AT22&gt;$V$8,1,0)</f>
        <v>0</v>
      </c>
      <c r="AV22" s="38">
        <f>IF($I22=AS$16,AT22,0)</f>
        <v>0</v>
      </c>
      <c r="AW22" s="37">
        <v>0</v>
      </c>
      <c r="AX22" s="38">
        <f>100*AW22/$V22</f>
        <v>0</v>
      </c>
      <c r="AY22" s="37">
        <f>IF(AX22&gt;$V$8,1,0)</f>
        <v>0</v>
      </c>
      <c r="AZ22" s="38">
        <f>IF($I22=AW$16,AX22,0)</f>
        <v>0</v>
      </c>
      <c r="BA22" s="37">
        <v>0</v>
      </c>
      <c r="BB22" s="38">
        <f>100*BA22/$V22</f>
        <v>0</v>
      </c>
      <c r="BC22" s="37">
        <f>IF(BB22&gt;$V$8,1,0)</f>
        <v>0</v>
      </c>
      <c r="BD22" s="38">
        <f>IF($I22=BA$16,BB22,0)</f>
        <v>0</v>
      </c>
      <c r="BE22" s="37">
        <v>0</v>
      </c>
      <c r="BF22" s="38">
        <f>100*BE22/$V22</f>
        <v>0</v>
      </c>
      <c r="BG22" s="37">
        <f>IF(BF22&gt;$V$8,1,0)</f>
        <v>0</v>
      </c>
      <c r="BH22" s="38">
        <f>IF($I22=BE$16,BF22,0)</f>
        <v>0</v>
      </c>
      <c r="BI22" s="37">
        <v>0</v>
      </c>
      <c r="BJ22" s="38">
        <f>100*BI22/$V22</f>
        <v>0</v>
      </c>
      <c r="BK22" s="37">
        <f>IF(BJ22&gt;$V$8,1,0)</f>
        <v>0</v>
      </c>
      <c r="BL22" s="38">
        <f>IF($I22=BI$16,BJ22,0)</f>
        <v>0</v>
      </c>
      <c r="BM22" s="37">
        <v>0</v>
      </c>
      <c r="BN22" s="38">
        <f>100*BM22/$V22</f>
        <v>0</v>
      </c>
      <c r="BO22" s="37">
        <f>IF(BN22&gt;$V$8,1,0)</f>
        <v>0</v>
      </c>
      <c r="BP22" s="38">
        <f>IF($I22=BM$16,BN22,0)</f>
        <v>0</v>
      </c>
      <c r="BQ22" s="37">
        <v>0</v>
      </c>
      <c r="BR22" s="38">
        <f>100*BQ22/$V22</f>
        <v>0</v>
      </c>
      <c r="BS22" s="37">
        <f>IF(BR22&gt;$V$8,1,0)</f>
        <v>0</v>
      </c>
      <c r="BT22" s="38">
        <f>IF($I22=BQ$16,BR22,0)</f>
        <v>0</v>
      </c>
      <c r="BU22" s="37">
        <v>0</v>
      </c>
      <c r="BV22" s="38">
        <f>100*BU22/$V22</f>
        <v>0</v>
      </c>
      <c r="BW22" s="37">
        <f>IF(BV22&gt;$V$8,1,0)</f>
        <v>0</v>
      </c>
      <c r="BX22" s="38">
        <f>IF($I22=BU$16,BV22,0)</f>
        <v>0</v>
      </c>
      <c r="BY22" s="37">
        <v>1731</v>
      </c>
      <c r="BZ22" s="37">
        <v>0</v>
      </c>
      <c r="CA22" s="16"/>
      <c r="CB22" s="20"/>
      <c r="CC22" s="21"/>
    </row>
    <row r="23" ht="15.75" customHeight="1">
      <c r="A23" t="s" s="32">
        <v>124</v>
      </c>
      <c r="B23" t="s" s="71">
        <f>F23</f>
        <v>9</v>
      </c>
      <c r="C23" s="72">
        <f>G23</f>
        <v>60.2847194675834</v>
      </c>
      <c r="D23" t="s" s="73">
        <f>IF(F23="Lab","over","under")</f>
        <v>111</v>
      </c>
      <c r="E23" t="s" s="73">
        <v>112</v>
      </c>
      <c r="F23" t="s" s="74">
        <v>9</v>
      </c>
      <c r="G23" s="75">
        <f>AD23</f>
        <v>60.2847194675834</v>
      </c>
      <c r="H23" s="76">
        <f>K23+L23</f>
        <v>0</v>
      </c>
      <c r="I23" t="s" s="77">
        <v>21</v>
      </c>
      <c r="J23" s="75">
        <f>AR23</f>
        <v>18.8791925602715</v>
      </c>
      <c r="K23" s="25"/>
      <c r="L23" s="25"/>
      <c r="M23" s="25"/>
      <c r="N23" s="25"/>
      <c r="O23" t="s" s="73">
        <v>125</v>
      </c>
      <c r="P23" t="s" s="73">
        <v>124</v>
      </c>
      <c r="Q23" t="s" s="78">
        <v>5</v>
      </c>
      <c r="R23" s="79">
        <f>100*S23</f>
        <v>8.5349729</v>
      </c>
      <c r="S23" s="80">
        <v>0.085349729</v>
      </c>
      <c r="T23" s="28"/>
      <c r="U23" s="29">
        <v>79894</v>
      </c>
      <c r="V23" s="29">
        <v>45378</v>
      </c>
      <c r="W23" s="29">
        <v>227</v>
      </c>
      <c r="X23" s="29">
        <v>18789</v>
      </c>
      <c r="Y23" s="29">
        <v>3873</v>
      </c>
      <c r="Z23" s="31">
        <f>100*Y23/$V23</f>
        <v>8.534972894354089</v>
      </c>
      <c r="AA23" s="29">
        <f>IF(Z23&gt;$V$8,1,0)</f>
        <v>0</v>
      </c>
      <c r="AB23" s="31">
        <f>IF($I23=Y$16,Z23,0)</f>
        <v>0</v>
      </c>
      <c r="AC23" s="29">
        <v>27356</v>
      </c>
      <c r="AD23" s="31">
        <f>100*AC23/$V23</f>
        <v>60.2847194675834</v>
      </c>
      <c r="AE23" s="29">
        <f>IF(AD23&gt;$V$8,1,0)</f>
        <v>1</v>
      </c>
      <c r="AF23" s="31">
        <f>IF($I23=AC$16,AD23,0)</f>
        <v>0</v>
      </c>
      <c r="AG23" s="29">
        <v>3485</v>
      </c>
      <c r="AH23" s="31">
        <f>100*AG23/$V23</f>
        <v>7.6799330071841</v>
      </c>
      <c r="AI23" s="29">
        <f>IF(AH23&gt;$V$8,1,0)</f>
        <v>0</v>
      </c>
      <c r="AJ23" s="31">
        <f>IF($I23=AG$16,AH23,0)</f>
        <v>0</v>
      </c>
      <c r="AK23" s="29">
        <v>1801</v>
      </c>
      <c r="AL23" s="31">
        <f>100*AK23/$V23</f>
        <v>3.96888359998237</v>
      </c>
      <c r="AM23" s="29">
        <f>IF(AL23&gt;$V$8,1,0)</f>
        <v>0</v>
      </c>
      <c r="AN23" s="31">
        <f>IF($I23=AK$16,AL23,0)</f>
        <v>0</v>
      </c>
      <c r="AO23" s="29">
        <v>8567</v>
      </c>
      <c r="AP23" s="31">
        <f>100*AO23/$V23</f>
        <v>18.8791925602715</v>
      </c>
      <c r="AQ23" s="29">
        <f>IF(AP23&gt;$V$8,1,0)</f>
        <v>0</v>
      </c>
      <c r="AR23" s="31">
        <f>IF($I23=AO$16,AP23,0)</f>
        <v>18.8791925602715</v>
      </c>
      <c r="AS23" s="29">
        <v>0</v>
      </c>
      <c r="AT23" s="31">
        <f>100*AS23/$V23</f>
        <v>0</v>
      </c>
      <c r="AU23" s="29">
        <f>IF(AT23&gt;$V$8,1,0)</f>
        <v>0</v>
      </c>
      <c r="AV23" s="31">
        <f>IF($I23=AS$16,AT23,0)</f>
        <v>0</v>
      </c>
      <c r="AW23" s="29">
        <v>0</v>
      </c>
      <c r="AX23" s="31">
        <f>100*AW23/$V23</f>
        <v>0</v>
      </c>
      <c r="AY23" s="29">
        <f>IF(AX23&gt;$V$8,1,0)</f>
        <v>0</v>
      </c>
      <c r="AZ23" s="31">
        <f>IF($I23=AW$16,AX23,0)</f>
        <v>0</v>
      </c>
      <c r="BA23" s="29">
        <v>0</v>
      </c>
      <c r="BB23" s="31">
        <f>100*BA23/$V23</f>
        <v>0</v>
      </c>
      <c r="BC23" s="29">
        <f>IF(BB23&gt;$V$8,1,0)</f>
        <v>0</v>
      </c>
      <c r="BD23" s="31">
        <f>IF($I23=BA$16,BB23,0)</f>
        <v>0</v>
      </c>
      <c r="BE23" s="29">
        <v>0</v>
      </c>
      <c r="BF23" s="31">
        <f>100*BE23/$V23</f>
        <v>0</v>
      </c>
      <c r="BG23" s="29">
        <f>IF(BF23&gt;$V$8,1,0)</f>
        <v>0</v>
      </c>
      <c r="BH23" s="31">
        <f>IF($I23=BE$16,BF23,0)</f>
        <v>0</v>
      </c>
      <c r="BI23" s="29">
        <v>0</v>
      </c>
      <c r="BJ23" s="31">
        <f>100*BI23/$V23</f>
        <v>0</v>
      </c>
      <c r="BK23" s="29">
        <f>IF(BJ23&gt;$V$8,1,0)</f>
        <v>0</v>
      </c>
      <c r="BL23" s="31">
        <f>IF($I23=BI$16,BJ23,0)</f>
        <v>0</v>
      </c>
      <c r="BM23" s="29">
        <v>0</v>
      </c>
      <c r="BN23" s="31">
        <f>100*BM23/$V23</f>
        <v>0</v>
      </c>
      <c r="BO23" s="29">
        <f>IF(BN23&gt;$V$8,1,0)</f>
        <v>0</v>
      </c>
      <c r="BP23" s="31">
        <f>IF($I23=BM$16,BN23,0)</f>
        <v>0</v>
      </c>
      <c r="BQ23" s="29">
        <v>0</v>
      </c>
      <c r="BR23" s="31">
        <f>100*BQ23/$V23</f>
        <v>0</v>
      </c>
      <c r="BS23" s="29">
        <f>IF(BR23&gt;$V$8,1,0)</f>
        <v>0</v>
      </c>
      <c r="BT23" s="31">
        <f>IF($I23=BQ$16,BR23,0)</f>
        <v>0</v>
      </c>
      <c r="BU23" s="29">
        <v>0</v>
      </c>
      <c r="BV23" s="31">
        <f>100*BU23/$V23</f>
        <v>0</v>
      </c>
      <c r="BW23" s="29">
        <f>IF(BV23&gt;$V$8,1,0)</f>
        <v>0</v>
      </c>
      <c r="BX23" s="31">
        <f>IF($I23=BU$16,BV23,0)</f>
        <v>0</v>
      </c>
      <c r="BY23" s="29">
        <v>520</v>
      </c>
      <c r="BZ23" s="29">
        <v>0</v>
      </c>
      <c r="CA23" s="28"/>
      <c r="CB23" s="20"/>
      <c r="CC23" s="21"/>
    </row>
    <row r="24" ht="19.95" customHeight="1">
      <c r="A24" t="s" s="32">
        <v>126</v>
      </c>
      <c r="B24" t="s" s="71">
        <f>F24</f>
        <v>9</v>
      </c>
      <c r="C24" s="72">
        <f>G24</f>
        <v>59.4989927301393</v>
      </c>
      <c r="D24" t="s" s="68">
        <f>IF(F24="Lab","over","under")</f>
        <v>111</v>
      </c>
      <c r="E24" t="s" s="68">
        <v>112</v>
      </c>
      <c r="F24" t="s" s="74">
        <v>9</v>
      </c>
      <c r="G24" s="81">
        <f>AD24</f>
        <v>59.4989927301393</v>
      </c>
      <c r="H24" s="82">
        <f>K24+L24</f>
        <v>0</v>
      </c>
      <c r="I24" t="s" s="77">
        <v>21</v>
      </c>
      <c r="J24" s="81">
        <f>AR24</f>
        <v>20.0928440045546</v>
      </c>
      <c r="K24" s="13"/>
      <c r="L24" s="13"/>
      <c r="M24" s="13"/>
      <c r="N24" s="13"/>
      <c r="O24" t="s" s="68">
        <v>127</v>
      </c>
      <c r="P24" t="s" s="68">
        <v>126</v>
      </c>
      <c r="Q24" t="s" s="78">
        <v>5</v>
      </c>
      <c r="R24" s="83">
        <f>100*S24</f>
        <v>5.1524043</v>
      </c>
      <c r="S24" s="35">
        <v>0.051524043</v>
      </c>
      <c r="T24" s="16"/>
      <c r="U24" s="37">
        <v>74474</v>
      </c>
      <c r="V24" s="37">
        <v>45668</v>
      </c>
      <c r="W24" s="37">
        <v>255</v>
      </c>
      <c r="X24" s="37">
        <v>17996</v>
      </c>
      <c r="Y24" s="37">
        <v>2353</v>
      </c>
      <c r="Z24" s="38">
        <f>100*Y24/$V24</f>
        <v>5.15240430936323</v>
      </c>
      <c r="AA24" s="37">
        <f>IF(Z24&gt;$V$8,1,0)</f>
        <v>0</v>
      </c>
      <c r="AB24" s="38">
        <f>IF($I24=Y$16,Z24,0)</f>
        <v>0</v>
      </c>
      <c r="AC24" s="37">
        <v>27172</v>
      </c>
      <c r="AD24" s="38">
        <f>100*AC24/$V24</f>
        <v>59.4989927301393</v>
      </c>
      <c r="AE24" s="37">
        <f>IF(AD24&gt;$V$8,1,0)</f>
        <v>1</v>
      </c>
      <c r="AF24" s="38">
        <f>IF($I24=AC$16,AD24,0)</f>
        <v>0</v>
      </c>
      <c r="AG24" s="37">
        <v>1736</v>
      </c>
      <c r="AH24" s="38">
        <f>100*AG24/$V24</f>
        <v>3.80134886572655</v>
      </c>
      <c r="AI24" s="37">
        <f>IF(AH24&gt;$V$8,1,0)</f>
        <v>0</v>
      </c>
      <c r="AJ24" s="38">
        <f>IF($I24=AG$16,AH24,0)</f>
        <v>0</v>
      </c>
      <c r="AK24" s="37">
        <v>1836</v>
      </c>
      <c r="AL24" s="38">
        <f>100*AK24/$V24</f>
        <v>4.02032057458176</v>
      </c>
      <c r="AM24" s="37">
        <f>IF(AL24&gt;$V$8,1,0)</f>
        <v>0</v>
      </c>
      <c r="AN24" s="38">
        <f>IF($I24=AK$16,AL24,0)</f>
        <v>0</v>
      </c>
      <c r="AO24" s="37">
        <v>9176</v>
      </c>
      <c r="AP24" s="38">
        <f>100*AO24/$V24</f>
        <v>20.0928440045546</v>
      </c>
      <c r="AQ24" s="37">
        <f>IF(AP24&gt;$V$8,1,0)</f>
        <v>0</v>
      </c>
      <c r="AR24" s="38">
        <f>IF($I24=AO$16,AP24,0)</f>
        <v>20.0928440045546</v>
      </c>
      <c r="AS24" s="37">
        <v>0</v>
      </c>
      <c r="AT24" s="38">
        <f>100*AS24/$V24</f>
        <v>0</v>
      </c>
      <c r="AU24" s="37">
        <f>IF(AT24&gt;$V$8,1,0)</f>
        <v>0</v>
      </c>
      <c r="AV24" s="38">
        <f>IF($I24=AS$16,AT24,0)</f>
        <v>0</v>
      </c>
      <c r="AW24" s="37">
        <v>0</v>
      </c>
      <c r="AX24" s="38">
        <f>100*AW24/$V24</f>
        <v>0</v>
      </c>
      <c r="AY24" s="37">
        <f>IF(AX24&gt;$V$8,1,0)</f>
        <v>0</v>
      </c>
      <c r="AZ24" s="38">
        <f>IF($I24=AW$16,AX24,0)</f>
        <v>0</v>
      </c>
      <c r="BA24" s="37">
        <v>0</v>
      </c>
      <c r="BB24" s="38">
        <f>100*BA24/$V24</f>
        <v>0</v>
      </c>
      <c r="BC24" s="37">
        <f>IF(BB24&gt;$V$8,1,0)</f>
        <v>0</v>
      </c>
      <c r="BD24" s="38">
        <f>IF($I24=BA$16,BB24,0)</f>
        <v>0</v>
      </c>
      <c r="BE24" s="37">
        <v>0</v>
      </c>
      <c r="BF24" s="38">
        <f>100*BE24/$V24</f>
        <v>0</v>
      </c>
      <c r="BG24" s="37">
        <f>IF(BF24&gt;$V$8,1,0)</f>
        <v>0</v>
      </c>
      <c r="BH24" s="38">
        <f>IF($I24=BE$16,BF24,0)</f>
        <v>0</v>
      </c>
      <c r="BI24" s="37">
        <v>0</v>
      </c>
      <c r="BJ24" s="38">
        <f>100*BI24/$V24</f>
        <v>0</v>
      </c>
      <c r="BK24" s="37">
        <f>IF(BJ24&gt;$V$8,1,0)</f>
        <v>0</v>
      </c>
      <c r="BL24" s="38">
        <f>IF($I24=BI$16,BJ24,0)</f>
        <v>0</v>
      </c>
      <c r="BM24" s="37">
        <v>0</v>
      </c>
      <c r="BN24" s="38">
        <f>100*BM24/$V24</f>
        <v>0</v>
      </c>
      <c r="BO24" s="37">
        <f>IF(BN24&gt;$V$8,1,0)</f>
        <v>0</v>
      </c>
      <c r="BP24" s="38">
        <f>IF($I24=BM$16,BN24,0)</f>
        <v>0</v>
      </c>
      <c r="BQ24" s="37">
        <v>0</v>
      </c>
      <c r="BR24" s="38">
        <f>100*BQ24/$V24</f>
        <v>0</v>
      </c>
      <c r="BS24" s="37">
        <f>IF(BR24&gt;$V$8,1,0)</f>
        <v>0</v>
      </c>
      <c r="BT24" s="38">
        <f>IF($I24=BQ$16,BR24,0)</f>
        <v>0</v>
      </c>
      <c r="BU24" s="37">
        <v>0</v>
      </c>
      <c r="BV24" s="38">
        <f>100*BU24/$V24</f>
        <v>0</v>
      </c>
      <c r="BW24" s="37">
        <f>IF(BV24&gt;$V$8,1,0)</f>
        <v>0</v>
      </c>
      <c r="BX24" s="38">
        <f>IF($I24=BU$16,BV24,0)</f>
        <v>0</v>
      </c>
      <c r="BY24" s="37">
        <v>0</v>
      </c>
      <c r="BZ24" s="37">
        <v>0</v>
      </c>
      <c r="CA24" s="16"/>
      <c r="CB24" s="20"/>
      <c r="CC24" s="21"/>
    </row>
    <row r="25" ht="15.75" customHeight="1">
      <c r="A25" t="s" s="32">
        <v>128</v>
      </c>
      <c r="B25" t="s" s="71">
        <f>F25</f>
        <v>9</v>
      </c>
      <c r="C25" s="72">
        <f>G25</f>
        <v>59.4619009253156</v>
      </c>
      <c r="D25" t="s" s="73">
        <f>IF(F25="Lab","over","under")</f>
        <v>111</v>
      </c>
      <c r="E25" t="s" s="73">
        <v>112</v>
      </c>
      <c r="F25" t="s" s="74">
        <v>9</v>
      </c>
      <c r="G25" s="75">
        <f>AD25</f>
        <v>59.4619009253156</v>
      </c>
      <c r="H25" s="76">
        <f>K25+L25</f>
        <v>0</v>
      </c>
      <c r="I25" t="s" s="77">
        <v>21</v>
      </c>
      <c r="J25" s="75">
        <f>AR25</f>
        <v>22.6445958153275</v>
      </c>
      <c r="K25" s="25"/>
      <c r="L25" s="25"/>
      <c r="M25" s="25"/>
      <c r="N25" s="25"/>
      <c r="O25" t="s" s="73">
        <v>129</v>
      </c>
      <c r="P25" t="s" s="73">
        <v>128</v>
      </c>
      <c r="Q25" t="s" s="78">
        <v>5</v>
      </c>
      <c r="R25" s="79">
        <f>100*S25</f>
        <v>8.4401475</v>
      </c>
      <c r="S25" s="80">
        <v>0.084401475</v>
      </c>
      <c r="T25" s="28"/>
      <c r="U25" s="29">
        <v>77812</v>
      </c>
      <c r="V25" s="29">
        <v>40959</v>
      </c>
      <c r="W25" s="29">
        <v>254</v>
      </c>
      <c r="X25" s="29">
        <v>15080</v>
      </c>
      <c r="Y25" s="29">
        <v>3457</v>
      </c>
      <c r="Z25" s="31">
        <f>100*Y25/$V25</f>
        <v>8.440147464537709</v>
      </c>
      <c r="AA25" s="29">
        <f>IF(Z25&gt;$V$8,1,0)</f>
        <v>0</v>
      </c>
      <c r="AB25" s="31">
        <f>IF($I25=Y$16,Z25,0)</f>
        <v>0</v>
      </c>
      <c r="AC25" s="29">
        <v>24355</v>
      </c>
      <c r="AD25" s="31">
        <f>100*AC25/$V25</f>
        <v>59.4619009253156</v>
      </c>
      <c r="AE25" s="29">
        <f>IF(AD25&gt;$V$8,1,0)</f>
        <v>1</v>
      </c>
      <c r="AF25" s="31">
        <f>IF($I25=AC$16,AD25,0)</f>
        <v>0</v>
      </c>
      <c r="AG25" s="29">
        <v>1562</v>
      </c>
      <c r="AH25" s="31">
        <f>100*AG25/$V25</f>
        <v>3.8135696672282</v>
      </c>
      <c r="AI25" s="29">
        <f>IF(AH25&gt;$V$8,1,0)</f>
        <v>0</v>
      </c>
      <c r="AJ25" s="31">
        <f>IF($I25=AG$16,AH25,0)</f>
        <v>0</v>
      </c>
      <c r="AK25" s="29">
        <v>1283</v>
      </c>
      <c r="AL25" s="31">
        <f>100*AK25/$V25</f>
        <v>3.1324006933763</v>
      </c>
      <c r="AM25" s="29">
        <f>IF(AL25&gt;$V$8,1,0)</f>
        <v>0</v>
      </c>
      <c r="AN25" s="31">
        <f>IF($I25=AK$16,AL25,0)</f>
        <v>0</v>
      </c>
      <c r="AO25" s="29">
        <v>9275</v>
      </c>
      <c r="AP25" s="31">
        <f>100*AO25/$V25</f>
        <v>22.6445958153275</v>
      </c>
      <c r="AQ25" s="29">
        <f>IF(AP25&gt;$V$8,1,0)</f>
        <v>0</v>
      </c>
      <c r="AR25" s="31">
        <f>IF($I25=AO$16,AP25,0)</f>
        <v>22.6445958153275</v>
      </c>
      <c r="AS25" s="29">
        <v>0</v>
      </c>
      <c r="AT25" s="31">
        <f>100*AS25/$V25</f>
        <v>0</v>
      </c>
      <c r="AU25" s="29">
        <f>IF(AT25&gt;$V$8,1,0)</f>
        <v>0</v>
      </c>
      <c r="AV25" s="31">
        <f>IF($I25=AS$16,AT25,0)</f>
        <v>0</v>
      </c>
      <c r="AW25" s="29">
        <v>0</v>
      </c>
      <c r="AX25" s="31">
        <f>100*AW25/$V25</f>
        <v>0</v>
      </c>
      <c r="AY25" s="29">
        <f>IF(AX25&gt;$V$8,1,0)</f>
        <v>0</v>
      </c>
      <c r="AZ25" s="31">
        <f>IF($I25=AW$16,AX25,0)</f>
        <v>0</v>
      </c>
      <c r="BA25" s="29">
        <v>0</v>
      </c>
      <c r="BB25" s="31">
        <f>100*BA25/$V25</f>
        <v>0</v>
      </c>
      <c r="BC25" s="29">
        <f>IF(BB25&gt;$V$8,1,0)</f>
        <v>0</v>
      </c>
      <c r="BD25" s="31">
        <f>IF($I25=BA$16,BB25,0)</f>
        <v>0</v>
      </c>
      <c r="BE25" s="29">
        <v>0</v>
      </c>
      <c r="BF25" s="31">
        <f>100*BE25/$V25</f>
        <v>0</v>
      </c>
      <c r="BG25" s="29">
        <f>IF(BF25&gt;$V$8,1,0)</f>
        <v>0</v>
      </c>
      <c r="BH25" s="31">
        <f>IF($I25=BE$16,BF25,0)</f>
        <v>0</v>
      </c>
      <c r="BI25" s="29">
        <v>0</v>
      </c>
      <c r="BJ25" s="31">
        <f>100*BI25/$V25</f>
        <v>0</v>
      </c>
      <c r="BK25" s="29">
        <f>IF(BJ25&gt;$V$8,1,0)</f>
        <v>0</v>
      </c>
      <c r="BL25" s="31">
        <f>IF($I25=BI$16,BJ25,0)</f>
        <v>0</v>
      </c>
      <c r="BM25" s="29">
        <v>0</v>
      </c>
      <c r="BN25" s="31">
        <f>100*BM25/$V25</f>
        <v>0</v>
      </c>
      <c r="BO25" s="29">
        <f>IF(BN25&gt;$V$8,1,0)</f>
        <v>0</v>
      </c>
      <c r="BP25" s="31">
        <f>IF($I25=BM$16,BN25,0)</f>
        <v>0</v>
      </c>
      <c r="BQ25" s="29">
        <v>0</v>
      </c>
      <c r="BR25" s="31">
        <f>100*BQ25/$V25</f>
        <v>0</v>
      </c>
      <c r="BS25" s="29">
        <f>IF(BR25&gt;$V$8,1,0)</f>
        <v>0</v>
      </c>
      <c r="BT25" s="31">
        <f>IF($I25=BQ$16,BR25,0)</f>
        <v>0</v>
      </c>
      <c r="BU25" s="29">
        <v>0</v>
      </c>
      <c r="BV25" s="31">
        <f>100*BU25/$V25</f>
        <v>0</v>
      </c>
      <c r="BW25" s="29">
        <f>IF(BV25&gt;$V$8,1,0)</f>
        <v>0</v>
      </c>
      <c r="BX25" s="31">
        <f>IF($I25=BU$16,BV25,0)</f>
        <v>0</v>
      </c>
      <c r="BY25" s="29">
        <v>698</v>
      </c>
      <c r="BZ25" s="29">
        <v>0</v>
      </c>
      <c r="CA25" s="28"/>
      <c r="CB25" s="20"/>
      <c r="CC25" s="21"/>
    </row>
    <row r="26" ht="15.75" customHeight="1">
      <c r="A26" t="s" s="32">
        <v>130</v>
      </c>
      <c r="B26" t="s" s="71">
        <f>F26</f>
        <v>9</v>
      </c>
      <c r="C26" s="72">
        <f>G26</f>
        <v>59.2887460732357</v>
      </c>
      <c r="D26" t="s" s="68">
        <f>IF(F26="Lab","over","under")</f>
        <v>111</v>
      </c>
      <c r="E26" t="s" s="68">
        <v>112</v>
      </c>
      <c r="F26" t="s" s="74">
        <v>9</v>
      </c>
      <c r="G26" s="81">
        <f>AD26</f>
        <v>59.2887460732357</v>
      </c>
      <c r="H26" s="82">
        <f>K26+L26</f>
        <v>0</v>
      </c>
      <c r="I26" t="s" s="77">
        <v>21</v>
      </c>
      <c r="J26" s="81">
        <f>AR26</f>
        <v>23.949065969641</v>
      </c>
      <c r="K26" s="13"/>
      <c r="L26" s="13"/>
      <c r="M26" s="13"/>
      <c r="N26" s="13"/>
      <c r="O26" t="s" s="68">
        <v>131</v>
      </c>
      <c r="P26" t="s" s="68">
        <v>130</v>
      </c>
      <c r="Q26" t="s" s="78">
        <v>5</v>
      </c>
      <c r="R26" s="83">
        <f>100*S26</f>
        <v>4.9782979</v>
      </c>
      <c r="S26" s="35">
        <v>0.049782979</v>
      </c>
      <c r="T26" s="16"/>
      <c r="U26" s="37">
        <v>78277</v>
      </c>
      <c r="V26" s="37">
        <v>41701</v>
      </c>
      <c r="W26" s="37">
        <v>213</v>
      </c>
      <c r="X26" s="37">
        <v>14737</v>
      </c>
      <c r="Y26" s="37">
        <v>2076</v>
      </c>
      <c r="Z26" s="38">
        <f>100*Y26/$V26</f>
        <v>4.97829788254478</v>
      </c>
      <c r="AA26" s="37">
        <f>IF(Z26&gt;$V$8,1,0)</f>
        <v>0</v>
      </c>
      <c r="AB26" s="38">
        <f>IF($I26=Y$16,Z26,0)</f>
        <v>0</v>
      </c>
      <c r="AC26" s="37">
        <v>24724</v>
      </c>
      <c r="AD26" s="38">
        <f>100*AC26/$V26</f>
        <v>59.2887460732357</v>
      </c>
      <c r="AE26" s="37">
        <f>IF(AD26&gt;$V$8,1,0)</f>
        <v>1</v>
      </c>
      <c r="AF26" s="38">
        <f>IF($I26=AC$16,AD26,0)</f>
        <v>0</v>
      </c>
      <c r="AG26" s="37">
        <v>1996</v>
      </c>
      <c r="AH26" s="38">
        <f>100*AG26/$V26</f>
        <v>4.78645596028872</v>
      </c>
      <c r="AI26" s="37">
        <f>IF(AH26&gt;$V$8,1,0)</f>
        <v>0</v>
      </c>
      <c r="AJ26" s="38">
        <f>IF($I26=AG$16,AH26,0)</f>
        <v>0</v>
      </c>
      <c r="AK26" s="37">
        <v>1601</v>
      </c>
      <c r="AL26" s="38">
        <f>100*AK26/$V26</f>
        <v>3.83923646914942</v>
      </c>
      <c r="AM26" s="37">
        <f>IF(AL26&gt;$V$8,1,0)</f>
        <v>0</v>
      </c>
      <c r="AN26" s="38">
        <f>IF($I26=AK$16,AL26,0)</f>
        <v>0</v>
      </c>
      <c r="AO26" s="37">
        <v>9987</v>
      </c>
      <c r="AP26" s="38">
        <f>100*AO26/$V26</f>
        <v>23.949065969641</v>
      </c>
      <c r="AQ26" s="37">
        <f>IF(AP26&gt;$V$8,1,0)</f>
        <v>0</v>
      </c>
      <c r="AR26" s="38">
        <f>IF($I26=AO$16,AP26,0)</f>
        <v>23.949065969641</v>
      </c>
      <c r="AS26" s="37">
        <v>0</v>
      </c>
      <c r="AT26" s="38">
        <f>100*AS26/$V26</f>
        <v>0</v>
      </c>
      <c r="AU26" s="37">
        <f>IF(AT26&gt;$V$8,1,0)</f>
        <v>0</v>
      </c>
      <c r="AV26" s="38">
        <f>IF($I26=AS$16,AT26,0)</f>
        <v>0</v>
      </c>
      <c r="AW26" s="37">
        <v>0</v>
      </c>
      <c r="AX26" s="38">
        <f>100*AW26/$V26</f>
        <v>0</v>
      </c>
      <c r="AY26" s="37">
        <f>IF(AX26&gt;$V$8,1,0)</f>
        <v>0</v>
      </c>
      <c r="AZ26" s="38">
        <f>IF($I26=AW$16,AX26,0)</f>
        <v>0</v>
      </c>
      <c r="BA26" s="37">
        <v>0</v>
      </c>
      <c r="BB26" s="38">
        <f>100*BA26/$V26</f>
        <v>0</v>
      </c>
      <c r="BC26" s="37">
        <f>IF(BB26&gt;$V$8,1,0)</f>
        <v>0</v>
      </c>
      <c r="BD26" s="38">
        <f>IF($I26=BA$16,BB26,0)</f>
        <v>0</v>
      </c>
      <c r="BE26" s="37">
        <v>0</v>
      </c>
      <c r="BF26" s="38">
        <f>100*BE26/$V26</f>
        <v>0</v>
      </c>
      <c r="BG26" s="37">
        <f>IF(BF26&gt;$V$8,1,0)</f>
        <v>0</v>
      </c>
      <c r="BH26" s="38">
        <f>IF($I26=BE$16,BF26,0)</f>
        <v>0</v>
      </c>
      <c r="BI26" s="37">
        <v>0</v>
      </c>
      <c r="BJ26" s="38">
        <f>100*BI26/$V26</f>
        <v>0</v>
      </c>
      <c r="BK26" s="37">
        <f>IF(BJ26&gt;$V$8,1,0)</f>
        <v>0</v>
      </c>
      <c r="BL26" s="38">
        <f>IF($I26=BI$16,BJ26,0)</f>
        <v>0</v>
      </c>
      <c r="BM26" s="37">
        <v>0</v>
      </c>
      <c r="BN26" s="38">
        <f>100*BM26/$V26</f>
        <v>0</v>
      </c>
      <c r="BO26" s="37">
        <f>IF(BN26&gt;$V$8,1,0)</f>
        <v>0</v>
      </c>
      <c r="BP26" s="38">
        <f>IF($I26=BM$16,BN26,0)</f>
        <v>0</v>
      </c>
      <c r="BQ26" s="37">
        <v>0</v>
      </c>
      <c r="BR26" s="38">
        <f>100*BQ26/$V26</f>
        <v>0</v>
      </c>
      <c r="BS26" s="37">
        <f>IF(BR26&gt;$V$8,1,0)</f>
        <v>0</v>
      </c>
      <c r="BT26" s="38">
        <f>IF($I26=BQ$16,BR26,0)</f>
        <v>0</v>
      </c>
      <c r="BU26" s="37">
        <v>0</v>
      </c>
      <c r="BV26" s="38">
        <f>100*BU26/$V26</f>
        <v>0</v>
      </c>
      <c r="BW26" s="37">
        <f>IF(BV26&gt;$V$8,1,0)</f>
        <v>0</v>
      </c>
      <c r="BX26" s="38">
        <f>IF($I26=BU$16,BV26,0)</f>
        <v>0</v>
      </c>
      <c r="BY26" s="37">
        <v>745</v>
      </c>
      <c r="BZ26" s="37">
        <v>0</v>
      </c>
      <c r="CA26" s="16"/>
      <c r="CB26" s="20"/>
      <c r="CC26" s="21"/>
    </row>
    <row r="27" ht="15.75" customHeight="1">
      <c r="A27" t="s" s="32">
        <v>132</v>
      </c>
      <c r="B27" t="s" s="71">
        <f>F27</f>
        <v>9</v>
      </c>
      <c r="C27" s="72">
        <f>G27</f>
        <v>59.0468393157237</v>
      </c>
      <c r="D27" t="s" s="73">
        <f>IF(F27="Lab","over","under")</f>
        <v>111</v>
      </c>
      <c r="E27" t="s" s="73">
        <v>112</v>
      </c>
      <c r="F27" t="s" s="74">
        <v>9</v>
      </c>
      <c r="G27" s="75">
        <f>AD27</f>
        <v>59.0468393157237</v>
      </c>
      <c r="H27" s="76">
        <f>K27+L27</f>
        <v>0</v>
      </c>
      <c r="I27" t="s" s="77">
        <v>21</v>
      </c>
      <c r="J27" s="75">
        <f>AR27</f>
        <v>19.4100917826518</v>
      </c>
      <c r="K27" s="25"/>
      <c r="L27" s="25"/>
      <c r="M27" s="25"/>
      <c r="N27" s="25"/>
      <c r="O27" t="s" s="73">
        <v>133</v>
      </c>
      <c r="P27" t="s" s="73">
        <v>132</v>
      </c>
      <c r="Q27" t="s" s="78">
        <v>13</v>
      </c>
      <c r="R27" s="79">
        <f>100*S27</f>
        <v>7.6657905</v>
      </c>
      <c r="S27" s="80">
        <v>0.076657905</v>
      </c>
      <c r="T27" s="28"/>
      <c r="U27" s="29">
        <v>69386</v>
      </c>
      <c r="V27" s="29">
        <v>46414</v>
      </c>
      <c r="W27" s="29">
        <v>213</v>
      </c>
      <c r="X27" s="29">
        <v>18397</v>
      </c>
      <c r="Y27" s="29">
        <v>3477</v>
      </c>
      <c r="Z27" s="31">
        <f>100*Y27/$V27</f>
        <v>7.49127418451329</v>
      </c>
      <c r="AA27" s="29">
        <f>IF(Z27&gt;$V$8,1,0)</f>
        <v>0</v>
      </c>
      <c r="AB27" s="31">
        <f>IF($I27=Y$16,Z27,0)</f>
        <v>0</v>
      </c>
      <c r="AC27" s="29">
        <v>27406</v>
      </c>
      <c r="AD27" s="31">
        <f>100*AC27/$V27</f>
        <v>59.0468393157237</v>
      </c>
      <c r="AE27" s="29">
        <f>IF(AD27&gt;$V$8,1,0)</f>
        <v>1</v>
      </c>
      <c r="AF27" s="31">
        <f>IF($I27=AC$16,AD27,0)</f>
        <v>0</v>
      </c>
      <c r="AG27" s="29">
        <v>3558</v>
      </c>
      <c r="AH27" s="31">
        <f>100*AG27/$V27</f>
        <v>7.66579049424743</v>
      </c>
      <c r="AI27" s="29">
        <f>IF(AH27&gt;$V$8,1,0)</f>
        <v>0</v>
      </c>
      <c r="AJ27" s="31">
        <f>IF($I27=AG$16,AH27,0)</f>
        <v>0</v>
      </c>
      <c r="AK27" s="29">
        <v>2234</v>
      </c>
      <c r="AL27" s="31">
        <f>100*AK27/$V27</f>
        <v>4.81320291291421</v>
      </c>
      <c r="AM27" s="29">
        <f>IF(AL27&gt;$V$8,1,0)</f>
        <v>0</v>
      </c>
      <c r="AN27" s="31">
        <f>IF($I27=AK$16,AL27,0)</f>
        <v>0</v>
      </c>
      <c r="AO27" s="29">
        <v>9009</v>
      </c>
      <c r="AP27" s="31">
        <f>100*AO27/$V27</f>
        <v>19.4100917826518</v>
      </c>
      <c r="AQ27" s="29">
        <f>IF(AP27&gt;$V$8,1,0)</f>
        <v>0</v>
      </c>
      <c r="AR27" s="31">
        <f>IF($I27=AO$16,AP27,0)</f>
        <v>19.4100917826518</v>
      </c>
      <c r="AS27" s="29">
        <v>0</v>
      </c>
      <c r="AT27" s="31">
        <f>100*AS27/$V27</f>
        <v>0</v>
      </c>
      <c r="AU27" s="29">
        <f>IF(AT27&gt;$V$8,1,0)</f>
        <v>0</v>
      </c>
      <c r="AV27" s="31">
        <f>IF($I27=AS$16,AT27,0)</f>
        <v>0</v>
      </c>
      <c r="AW27" s="29">
        <v>0</v>
      </c>
      <c r="AX27" s="31">
        <f>100*AW27/$V27</f>
        <v>0</v>
      </c>
      <c r="AY27" s="29">
        <f>IF(AX27&gt;$V$8,1,0)</f>
        <v>0</v>
      </c>
      <c r="AZ27" s="31">
        <f>IF($I27=AW$16,AX27,0)</f>
        <v>0</v>
      </c>
      <c r="BA27" s="29">
        <v>0</v>
      </c>
      <c r="BB27" s="31">
        <f>100*BA27/$V27</f>
        <v>0</v>
      </c>
      <c r="BC27" s="29">
        <f>IF(BB27&gt;$V$8,1,0)</f>
        <v>0</v>
      </c>
      <c r="BD27" s="31">
        <f>IF($I27=BA$16,BB27,0)</f>
        <v>0</v>
      </c>
      <c r="BE27" s="29">
        <v>0</v>
      </c>
      <c r="BF27" s="31">
        <f>100*BE27/$V27</f>
        <v>0</v>
      </c>
      <c r="BG27" s="29">
        <f>IF(BF27&gt;$V$8,1,0)</f>
        <v>0</v>
      </c>
      <c r="BH27" s="31">
        <f>IF($I27=BE$16,BF27,0)</f>
        <v>0</v>
      </c>
      <c r="BI27" s="29">
        <v>0</v>
      </c>
      <c r="BJ27" s="31">
        <f>100*BI27/$V27</f>
        <v>0</v>
      </c>
      <c r="BK27" s="29">
        <f>IF(BJ27&gt;$V$8,1,0)</f>
        <v>0</v>
      </c>
      <c r="BL27" s="31">
        <f>IF($I27=BI$16,BJ27,0)</f>
        <v>0</v>
      </c>
      <c r="BM27" s="29">
        <v>0</v>
      </c>
      <c r="BN27" s="31">
        <f>100*BM27/$V27</f>
        <v>0</v>
      </c>
      <c r="BO27" s="29">
        <f>IF(BN27&gt;$V$8,1,0)</f>
        <v>0</v>
      </c>
      <c r="BP27" s="31">
        <f>IF($I27=BM$16,BN27,0)</f>
        <v>0</v>
      </c>
      <c r="BQ27" s="29">
        <v>0</v>
      </c>
      <c r="BR27" s="31">
        <f>100*BQ27/$V27</f>
        <v>0</v>
      </c>
      <c r="BS27" s="29">
        <f>IF(BR27&gt;$V$8,1,0)</f>
        <v>0</v>
      </c>
      <c r="BT27" s="31">
        <f>IF($I27=BQ$16,BR27,0)</f>
        <v>0</v>
      </c>
      <c r="BU27" s="29">
        <v>0</v>
      </c>
      <c r="BV27" s="31">
        <f>100*BU27/$V27</f>
        <v>0</v>
      </c>
      <c r="BW27" s="29">
        <f>IF(BV27&gt;$V$8,1,0)</f>
        <v>0</v>
      </c>
      <c r="BX27" s="31">
        <f>IF($I27=BU$16,BV27,0)</f>
        <v>0</v>
      </c>
      <c r="BY27" s="29">
        <v>0</v>
      </c>
      <c r="BZ27" s="29">
        <v>0</v>
      </c>
      <c r="CA27" s="28"/>
      <c r="CB27" s="20"/>
      <c r="CC27" s="21"/>
    </row>
    <row r="28" ht="15.75" customHeight="1">
      <c r="A28" t="s" s="32">
        <v>134</v>
      </c>
      <c r="B28" t="s" s="71">
        <f>F28</f>
        <v>9</v>
      </c>
      <c r="C28" s="72">
        <f>G28</f>
        <v>58.8009382168724</v>
      </c>
      <c r="D28" t="s" s="68">
        <f>IF(F28="Lab","over","under")</f>
        <v>111</v>
      </c>
      <c r="E28" t="s" s="68">
        <v>112</v>
      </c>
      <c r="F28" t="s" s="74">
        <v>9</v>
      </c>
      <c r="G28" s="81">
        <f>AD28</f>
        <v>58.8009382168724</v>
      </c>
      <c r="H28" s="82">
        <f>K28+L28</f>
        <v>0</v>
      </c>
      <c r="I28" t="s" s="77">
        <v>21</v>
      </c>
      <c r="J28" s="81">
        <f>AR28</f>
        <v>19.5504807072712</v>
      </c>
      <c r="K28" s="13"/>
      <c r="L28" s="13"/>
      <c r="M28" s="13"/>
      <c r="N28" s="13"/>
      <c r="O28" t="s" s="68">
        <v>135</v>
      </c>
      <c r="P28" t="s" s="68">
        <v>134</v>
      </c>
      <c r="Q28" t="s" s="78">
        <v>13</v>
      </c>
      <c r="R28" s="83">
        <f>100*S28</f>
        <v>7.0211614</v>
      </c>
      <c r="S28" s="35">
        <v>0.07021161400000001</v>
      </c>
      <c r="T28" s="16"/>
      <c r="U28" s="37">
        <v>72127</v>
      </c>
      <c r="V28" s="37">
        <v>38797</v>
      </c>
      <c r="W28" s="37">
        <v>226</v>
      </c>
      <c r="X28" s="37">
        <v>15228</v>
      </c>
      <c r="Y28" s="37">
        <v>2276</v>
      </c>
      <c r="Z28" s="38">
        <f>100*Y28/$V28</f>
        <v>5.86643297162152</v>
      </c>
      <c r="AA28" s="37">
        <f>IF(Z28&gt;$V$8,1,0)</f>
        <v>0</v>
      </c>
      <c r="AB28" s="38">
        <f>IF($I28=Y$16,Z28,0)</f>
        <v>0</v>
      </c>
      <c r="AC28" s="37">
        <v>22813</v>
      </c>
      <c r="AD28" s="38">
        <f>100*AC28/$V28</f>
        <v>58.8009382168724</v>
      </c>
      <c r="AE28" s="37">
        <f>IF(AD28&gt;$V$8,1,0)</f>
        <v>1</v>
      </c>
      <c r="AF28" s="38">
        <f>IF($I28=AC$16,AD28,0)</f>
        <v>0</v>
      </c>
      <c r="AG28" s="37">
        <v>2724</v>
      </c>
      <c r="AH28" s="38">
        <f>100*AG28/$V28</f>
        <v>7.02116143000747</v>
      </c>
      <c r="AI28" s="37">
        <f>IF(AH28&gt;$V$8,1,0)</f>
        <v>0</v>
      </c>
      <c r="AJ28" s="38">
        <f>IF($I28=AG$16,AH28,0)</f>
        <v>0</v>
      </c>
      <c r="AK28" s="37">
        <v>1790</v>
      </c>
      <c r="AL28" s="38">
        <f>100*AK28/$V28</f>
        <v>4.61375879578318</v>
      </c>
      <c r="AM28" s="37">
        <f>IF(AL28&gt;$V$8,1,0)</f>
        <v>0</v>
      </c>
      <c r="AN28" s="38">
        <f>IF($I28=AK$16,AL28,0)</f>
        <v>0</v>
      </c>
      <c r="AO28" s="37">
        <v>7585</v>
      </c>
      <c r="AP28" s="38">
        <f>100*AO28/$V28</f>
        <v>19.5504807072712</v>
      </c>
      <c r="AQ28" s="37">
        <f>IF(AP28&gt;$V$8,1,0)</f>
        <v>0</v>
      </c>
      <c r="AR28" s="38">
        <f>IF($I28=AO$16,AP28,0)</f>
        <v>19.5504807072712</v>
      </c>
      <c r="AS28" s="37">
        <v>0</v>
      </c>
      <c r="AT28" s="38">
        <f>100*AS28/$V28</f>
        <v>0</v>
      </c>
      <c r="AU28" s="37">
        <f>IF(AT28&gt;$V$8,1,0)</f>
        <v>0</v>
      </c>
      <c r="AV28" s="38">
        <f>IF($I28=AS$16,AT28,0)</f>
        <v>0</v>
      </c>
      <c r="AW28" s="37">
        <v>0</v>
      </c>
      <c r="AX28" s="38">
        <f>100*AW28/$V28</f>
        <v>0</v>
      </c>
      <c r="AY28" s="37">
        <f>IF(AX28&gt;$V$8,1,0)</f>
        <v>0</v>
      </c>
      <c r="AZ28" s="38">
        <f>IF($I28=AW$16,AX28,0)</f>
        <v>0</v>
      </c>
      <c r="BA28" s="37">
        <v>0</v>
      </c>
      <c r="BB28" s="38">
        <f>100*BA28/$V28</f>
        <v>0</v>
      </c>
      <c r="BC28" s="37">
        <f>IF(BB28&gt;$V$8,1,0)</f>
        <v>0</v>
      </c>
      <c r="BD28" s="38">
        <f>IF($I28=BA$16,BB28,0)</f>
        <v>0</v>
      </c>
      <c r="BE28" s="37">
        <v>0</v>
      </c>
      <c r="BF28" s="38">
        <f>100*BE28/$V28</f>
        <v>0</v>
      </c>
      <c r="BG28" s="37">
        <f>IF(BF28&gt;$V$8,1,0)</f>
        <v>0</v>
      </c>
      <c r="BH28" s="38">
        <f>IF($I28=BE$16,BF28,0)</f>
        <v>0</v>
      </c>
      <c r="BI28" s="37">
        <v>0</v>
      </c>
      <c r="BJ28" s="38">
        <f>100*BI28/$V28</f>
        <v>0</v>
      </c>
      <c r="BK28" s="37">
        <f>IF(BJ28&gt;$V$8,1,0)</f>
        <v>0</v>
      </c>
      <c r="BL28" s="38">
        <f>IF($I28=BI$16,BJ28,0)</f>
        <v>0</v>
      </c>
      <c r="BM28" s="37">
        <v>0</v>
      </c>
      <c r="BN28" s="38">
        <f>100*BM28/$V28</f>
        <v>0</v>
      </c>
      <c r="BO28" s="37">
        <f>IF(BN28&gt;$V$8,1,0)</f>
        <v>0</v>
      </c>
      <c r="BP28" s="38">
        <f>IF($I28=BM$16,BN28,0)</f>
        <v>0</v>
      </c>
      <c r="BQ28" s="37">
        <v>0</v>
      </c>
      <c r="BR28" s="38">
        <f>100*BQ28/$V28</f>
        <v>0</v>
      </c>
      <c r="BS28" s="37">
        <f>IF(BR28&gt;$V$8,1,0)</f>
        <v>0</v>
      </c>
      <c r="BT28" s="38">
        <f>IF($I28=BQ$16,BR28,0)</f>
        <v>0</v>
      </c>
      <c r="BU28" s="37">
        <v>0</v>
      </c>
      <c r="BV28" s="38">
        <f>100*BU28/$V28</f>
        <v>0</v>
      </c>
      <c r="BW28" s="37">
        <f>IF(BV28&gt;$V$8,1,0)</f>
        <v>0</v>
      </c>
      <c r="BX28" s="38">
        <f>IF($I28=BU$16,BV28,0)</f>
        <v>0</v>
      </c>
      <c r="BY28" s="37">
        <v>288</v>
      </c>
      <c r="BZ28" s="37">
        <v>0</v>
      </c>
      <c r="CA28" s="16"/>
      <c r="CB28" s="20"/>
      <c r="CC28" s="21"/>
    </row>
    <row r="29" ht="15.75" customHeight="1">
      <c r="A29" t="s" s="32">
        <v>136</v>
      </c>
      <c r="B29" t="s" s="71">
        <f>F29</f>
        <v>9</v>
      </c>
      <c r="C29" s="72">
        <f>G29</f>
        <v>58.6632950947741</v>
      </c>
      <c r="D29" t="s" s="73">
        <f>IF(F29="Lab","over","under")</f>
        <v>111</v>
      </c>
      <c r="E29" t="s" s="73">
        <v>112</v>
      </c>
      <c r="F29" t="s" s="74">
        <v>9</v>
      </c>
      <c r="G29" s="75">
        <f>AD29</f>
        <v>58.6632950947741</v>
      </c>
      <c r="H29" s="76">
        <f>K29+L29</f>
        <v>0</v>
      </c>
      <c r="I29" t="s" s="77">
        <v>21</v>
      </c>
      <c r="J29" s="75">
        <f>AR29</f>
        <v>14.5142058303524</v>
      </c>
      <c r="K29" s="25"/>
      <c r="L29" s="25"/>
      <c r="M29" s="25"/>
      <c r="N29" s="25"/>
      <c r="O29" t="s" s="73">
        <v>137</v>
      </c>
      <c r="P29" t="s" s="73">
        <v>136</v>
      </c>
      <c r="Q29" t="s" s="78">
        <v>13</v>
      </c>
      <c r="R29" s="79">
        <f>100*S29</f>
        <v>12.5385469</v>
      </c>
      <c r="S29" s="80">
        <v>0.125385469</v>
      </c>
      <c r="T29" s="28"/>
      <c r="U29" s="29">
        <v>69885</v>
      </c>
      <c r="V29" s="29">
        <v>48642</v>
      </c>
      <c r="W29" s="29">
        <v>287</v>
      </c>
      <c r="X29" s="29">
        <v>21475</v>
      </c>
      <c r="Y29" s="29">
        <v>4011</v>
      </c>
      <c r="Z29" s="31">
        <f>100*Y29/$V29</f>
        <v>8.245960281238441</v>
      </c>
      <c r="AA29" s="29">
        <f>IF(Z29&gt;$V$8,1,0)</f>
        <v>0</v>
      </c>
      <c r="AB29" s="31">
        <f>IF($I29=Y$16,Z29,0)</f>
        <v>0</v>
      </c>
      <c r="AC29" s="29">
        <v>28535</v>
      </c>
      <c r="AD29" s="31">
        <f>100*AC29/$V29</f>
        <v>58.6632950947741</v>
      </c>
      <c r="AE29" s="29">
        <f>IF(AD29&gt;$V$8,1,0)</f>
        <v>1</v>
      </c>
      <c r="AF29" s="31">
        <f>IF($I29=AC$16,AD29,0)</f>
        <v>0</v>
      </c>
      <c r="AG29" s="29">
        <v>6099</v>
      </c>
      <c r="AH29" s="31">
        <f>100*AG29/$V29</f>
        <v>12.5385469347477</v>
      </c>
      <c r="AI29" s="29">
        <f>IF(AH29&gt;$V$8,1,0)</f>
        <v>0</v>
      </c>
      <c r="AJ29" s="31">
        <f>IF($I29=AG$16,AH29,0)</f>
        <v>0</v>
      </c>
      <c r="AK29" s="29">
        <v>1989</v>
      </c>
      <c r="AL29" s="31">
        <f>100*AK29/$V29</f>
        <v>4.0890588380412</v>
      </c>
      <c r="AM29" s="29">
        <f>IF(AL29&gt;$V$8,1,0)</f>
        <v>0</v>
      </c>
      <c r="AN29" s="31">
        <f>IF($I29=AK$16,AL29,0)</f>
        <v>0</v>
      </c>
      <c r="AO29" s="29">
        <v>7060</v>
      </c>
      <c r="AP29" s="31">
        <f>100*AO29/$V29</f>
        <v>14.5142058303524</v>
      </c>
      <c r="AQ29" s="29">
        <f>IF(AP29&gt;$V$8,1,0)</f>
        <v>0</v>
      </c>
      <c r="AR29" s="31">
        <f>IF($I29=AO$16,AP29,0)</f>
        <v>14.5142058303524</v>
      </c>
      <c r="AS29" s="29">
        <v>0</v>
      </c>
      <c r="AT29" s="31">
        <f>100*AS29/$V29</f>
        <v>0</v>
      </c>
      <c r="AU29" s="29">
        <f>IF(AT29&gt;$V$8,1,0)</f>
        <v>0</v>
      </c>
      <c r="AV29" s="31">
        <f>IF($I29=AS$16,AT29,0)</f>
        <v>0</v>
      </c>
      <c r="AW29" s="29">
        <v>0</v>
      </c>
      <c r="AX29" s="31">
        <f>100*AW29/$V29</f>
        <v>0</v>
      </c>
      <c r="AY29" s="29">
        <f>IF(AX29&gt;$V$8,1,0)</f>
        <v>0</v>
      </c>
      <c r="AZ29" s="31">
        <f>IF($I29=AW$16,AX29,0)</f>
        <v>0</v>
      </c>
      <c r="BA29" s="29">
        <v>0</v>
      </c>
      <c r="BB29" s="31">
        <f>100*BA29/$V29</f>
        <v>0</v>
      </c>
      <c r="BC29" s="29">
        <f>IF(BB29&gt;$V$8,1,0)</f>
        <v>0</v>
      </c>
      <c r="BD29" s="31">
        <f>IF($I29=BA$16,BB29,0)</f>
        <v>0</v>
      </c>
      <c r="BE29" s="29">
        <v>0</v>
      </c>
      <c r="BF29" s="31">
        <f>100*BE29/$V29</f>
        <v>0</v>
      </c>
      <c r="BG29" s="29">
        <f>IF(BF29&gt;$V$8,1,0)</f>
        <v>0</v>
      </c>
      <c r="BH29" s="31">
        <f>IF($I29=BE$16,BF29,0)</f>
        <v>0</v>
      </c>
      <c r="BI29" s="29">
        <v>0</v>
      </c>
      <c r="BJ29" s="31">
        <f>100*BI29/$V29</f>
        <v>0</v>
      </c>
      <c r="BK29" s="29">
        <f>IF(BJ29&gt;$V$8,1,0)</f>
        <v>0</v>
      </c>
      <c r="BL29" s="31">
        <f>IF($I29=BI$16,BJ29,0)</f>
        <v>0</v>
      </c>
      <c r="BM29" s="29">
        <v>0</v>
      </c>
      <c r="BN29" s="31">
        <f>100*BM29/$V29</f>
        <v>0</v>
      </c>
      <c r="BO29" s="29">
        <f>IF(BN29&gt;$V$8,1,0)</f>
        <v>0</v>
      </c>
      <c r="BP29" s="31">
        <f>IF($I29=BM$16,BN29,0)</f>
        <v>0</v>
      </c>
      <c r="BQ29" s="29">
        <v>0</v>
      </c>
      <c r="BR29" s="31">
        <f>100*BQ29/$V29</f>
        <v>0</v>
      </c>
      <c r="BS29" s="29">
        <f>IF(BR29&gt;$V$8,1,0)</f>
        <v>0</v>
      </c>
      <c r="BT29" s="31">
        <f>IF($I29=BQ$16,BR29,0)</f>
        <v>0</v>
      </c>
      <c r="BU29" s="29">
        <v>0</v>
      </c>
      <c r="BV29" s="31">
        <f>100*BU29/$V29</f>
        <v>0</v>
      </c>
      <c r="BW29" s="29">
        <f>IF(BV29&gt;$V$8,1,0)</f>
        <v>0</v>
      </c>
      <c r="BX29" s="31">
        <f>IF($I29=BU$16,BV29,0)</f>
        <v>0</v>
      </c>
      <c r="BY29" s="29">
        <v>959</v>
      </c>
      <c r="BZ29" s="29">
        <v>0</v>
      </c>
      <c r="CA29" s="28"/>
      <c r="CB29" s="20"/>
      <c r="CC29" s="21"/>
    </row>
    <row r="30" ht="15.75" customHeight="1">
      <c r="A30" t="s" s="32">
        <v>138</v>
      </c>
      <c r="B30" t="s" s="71">
        <f>F30</f>
        <v>9</v>
      </c>
      <c r="C30" s="72">
        <f>G30</f>
        <v>58.366870668921</v>
      </c>
      <c r="D30" t="s" s="68">
        <f>IF(F30="Lab","over","under")</f>
        <v>111</v>
      </c>
      <c r="E30" t="s" s="68">
        <v>112</v>
      </c>
      <c r="F30" t="s" s="74">
        <v>9</v>
      </c>
      <c r="G30" s="81">
        <f>AD30</f>
        <v>58.366870668921</v>
      </c>
      <c r="H30" s="82">
        <f>K30+L30</f>
        <v>0</v>
      </c>
      <c r="I30" t="s" s="77">
        <v>17</v>
      </c>
      <c r="J30" s="81">
        <f>AN30</f>
        <v>10.4922248946253</v>
      </c>
      <c r="K30" s="13"/>
      <c r="L30" s="13"/>
      <c r="M30" s="13"/>
      <c r="N30" s="13"/>
      <c r="O30" t="s" s="68">
        <v>139</v>
      </c>
      <c r="P30" t="s" s="68">
        <v>138</v>
      </c>
      <c r="Q30" t="s" s="78">
        <v>140</v>
      </c>
      <c r="R30" s="83">
        <f>100*S30</f>
        <v>7.8441645</v>
      </c>
      <c r="S30" s="35">
        <v>0.078441645</v>
      </c>
      <c r="T30" s="16"/>
      <c r="U30" s="37">
        <v>69282</v>
      </c>
      <c r="V30" s="37">
        <v>41993</v>
      </c>
      <c r="W30" s="37">
        <v>155</v>
      </c>
      <c r="X30" s="37">
        <v>20104</v>
      </c>
      <c r="Y30" s="37">
        <v>2943</v>
      </c>
      <c r="Z30" s="38">
        <f>100*Y30/$V30</f>
        <v>7.00831090896102</v>
      </c>
      <c r="AA30" s="37">
        <f>IF(Z30&gt;$V$8,1,0)</f>
        <v>0</v>
      </c>
      <c r="AB30" s="38">
        <f>IF($I30=Y$16,Z30,0)</f>
        <v>0</v>
      </c>
      <c r="AC30" s="37">
        <v>24510</v>
      </c>
      <c r="AD30" s="38">
        <f>100*AC30/$V30</f>
        <v>58.366870668921</v>
      </c>
      <c r="AE30" s="37">
        <f>IF(AD30&gt;$V$8,1,0)</f>
        <v>1</v>
      </c>
      <c r="AF30" s="38">
        <f>IF($I30=AC$16,AD30,0)</f>
        <v>0</v>
      </c>
      <c r="AG30" s="37">
        <v>3239</v>
      </c>
      <c r="AH30" s="38">
        <f>100*AG30/$V30</f>
        <v>7.71319029362037</v>
      </c>
      <c r="AI30" s="37">
        <f>IF(AH30&gt;$V$8,1,0)</f>
        <v>0</v>
      </c>
      <c r="AJ30" s="38">
        <f>IF($I30=AG$16,AH30,0)</f>
        <v>0</v>
      </c>
      <c r="AK30" s="37">
        <v>4406</v>
      </c>
      <c r="AL30" s="38">
        <f>100*AK30/$V30</f>
        <v>10.4922248946253</v>
      </c>
      <c r="AM30" s="37">
        <f>IF(AL30&gt;$V$8,1,0)</f>
        <v>0</v>
      </c>
      <c r="AN30" s="38">
        <f>IF($I30=AK$16,AL30,0)</f>
        <v>10.4922248946253</v>
      </c>
      <c r="AO30" s="37">
        <v>2816</v>
      </c>
      <c r="AP30" s="38">
        <f>100*AO30/$V30</f>
        <v>6.7058795513538</v>
      </c>
      <c r="AQ30" s="37">
        <f>IF(AP30&gt;$V$8,1,0)</f>
        <v>0</v>
      </c>
      <c r="AR30" s="38">
        <f>IF($I30=AO$16,AP30,0)</f>
        <v>0</v>
      </c>
      <c r="AS30" s="37">
        <v>0</v>
      </c>
      <c r="AT30" s="38">
        <f>100*AS30/$V30</f>
        <v>0</v>
      </c>
      <c r="AU30" s="37">
        <f>IF(AT30&gt;$V$8,1,0)</f>
        <v>0</v>
      </c>
      <c r="AV30" s="38">
        <f>IF($I30=AS$16,AT30,0)</f>
        <v>0</v>
      </c>
      <c r="AW30" s="37">
        <v>0</v>
      </c>
      <c r="AX30" s="38">
        <f>100*AW30/$V30</f>
        <v>0</v>
      </c>
      <c r="AY30" s="37">
        <f>IF(AX30&gt;$V$8,1,0)</f>
        <v>0</v>
      </c>
      <c r="AZ30" s="38">
        <f>IF($I30=AW$16,AX30,0)</f>
        <v>0</v>
      </c>
      <c r="BA30" s="37">
        <v>0</v>
      </c>
      <c r="BB30" s="38">
        <f>100*BA30/$V30</f>
        <v>0</v>
      </c>
      <c r="BC30" s="37">
        <f>IF(BB30&gt;$V$8,1,0)</f>
        <v>0</v>
      </c>
      <c r="BD30" s="38">
        <f>IF($I30=BA$16,BB30,0)</f>
        <v>0</v>
      </c>
      <c r="BE30" s="37">
        <v>0</v>
      </c>
      <c r="BF30" s="38">
        <f>100*BE30/$V30</f>
        <v>0</v>
      </c>
      <c r="BG30" s="37">
        <f>IF(BF30&gt;$V$8,1,0)</f>
        <v>0</v>
      </c>
      <c r="BH30" s="38">
        <f>IF($I30=BE$16,BF30,0)</f>
        <v>0</v>
      </c>
      <c r="BI30" s="37">
        <v>0</v>
      </c>
      <c r="BJ30" s="38">
        <f>100*BI30/$V30</f>
        <v>0</v>
      </c>
      <c r="BK30" s="37">
        <f>IF(BJ30&gt;$V$8,1,0)</f>
        <v>0</v>
      </c>
      <c r="BL30" s="38">
        <f>IF($I30=BI$16,BJ30,0)</f>
        <v>0</v>
      </c>
      <c r="BM30" s="37">
        <v>0</v>
      </c>
      <c r="BN30" s="38">
        <f>100*BM30/$V30</f>
        <v>0</v>
      </c>
      <c r="BO30" s="37">
        <f>IF(BN30&gt;$V$8,1,0)</f>
        <v>0</v>
      </c>
      <c r="BP30" s="38">
        <f>IF($I30=BM$16,BN30,0)</f>
        <v>0</v>
      </c>
      <c r="BQ30" s="37">
        <v>0</v>
      </c>
      <c r="BR30" s="38">
        <f>100*BQ30/$V30</f>
        <v>0</v>
      </c>
      <c r="BS30" s="37">
        <f>IF(BR30&gt;$V$8,1,0)</f>
        <v>0</v>
      </c>
      <c r="BT30" s="38">
        <f>IF($I30=BQ$16,BR30,0)</f>
        <v>0</v>
      </c>
      <c r="BU30" s="37">
        <v>0</v>
      </c>
      <c r="BV30" s="38">
        <f>100*BU30/$V30</f>
        <v>0</v>
      </c>
      <c r="BW30" s="37">
        <f>IF(BV30&gt;$V$8,1,0)</f>
        <v>0</v>
      </c>
      <c r="BX30" s="38">
        <f>IF($I30=BU$16,BV30,0)</f>
        <v>0</v>
      </c>
      <c r="BY30" s="37">
        <v>590</v>
      </c>
      <c r="BZ30" s="37">
        <v>0</v>
      </c>
      <c r="CA30" s="16"/>
      <c r="CB30" s="20"/>
      <c r="CC30" s="21"/>
    </row>
    <row r="31" ht="15.75" customHeight="1">
      <c r="A31" t="s" s="32">
        <v>141</v>
      </c>
      <c r="B31" t="s" s="71">
        <f>F31</f>
        <v>9</v>
      </c>
      <c r="C31" s="72">
        <f>G31</f>
        <v>58.1883505180008</v>
      </c>
      <c r="D31" t="s" s="73">
        <f>IF(F31="Lab","over","under")</f>
        <v>111</v>
      </c>
      <c r="E31" t="s" s="73">
        <v>112</v>
      </c>
      <c r="F31" t="s" s="74">
        <v>9</v>
      </c>
      <c r="G31" s="75">
        <f>AD31</f>
        <v>58.1883505180008</v>
      </c>
      <c r="H31" s="76">
        <f>K31+L31</f>
        <v>0</v>
      </c>
      <c r="I31" t="s" s="77">
        <v>21</v>
      </c>
      <c r="J31" s="75">
        <f>AR31</f>
        <v>13.7141029111401</v>
      </c>
      <c r="K31" s="25"/>
      <c r="L31" s="25"/>
      <c r="M31" s="25"/>
      <c r="N31" s="25"/>
      <c r="O31" t="s" s="73">
        <v>142</v>
      </c>
      <c r="P31" t="s" s="73">
        <v>141</v>
      </c>
      <c r="Q31" t="s" s="78">
        <v>5</v>
      </c>
      <c r="R31" s="79">
        <f>100*S31</f>
        <v>10.8300317</v>
      </c>
      <c r="S31" s="80">
        <v>0.108300317</v>
      </c>
      <c r="T31" s="28"/>
      <c r="U31" s="29">
        <v>73380</v>
      </c>
      <c r="V31" s="29">
        <v>40637</v>
      </c>
      <c r="W31" s="29">
        <v>192</v>
      </c>
      <c r="X31" s="29">
        <v>18073</v>
      </c>
      <c r="Y31" s="29">
        <v>4401</v>
      </c>
      <c r="Z31" s="31">
        <f>100*Y31/$V31</f>
        <v>10.8300317444693</v>
      </c>
      <c r="AA31" s="29">
        <f>IF(Z31&gt;$V$8,1,0)</f>
        <v>0</v>
      </c>
      <c r="AB31" s="31">
        <f>IF($I31=Y$16,Z31,0)</f>
        <v>0</v>
      </c>
      <c r="AC31" s="29">
        <v>23646</v>
      </c>
      <c r="AD31" s="31">
        <f>100*AC31/$V31</f>
        <v>58.1883505180008</v>
      </c>
      <c r="AE31" s="29">
        <f>IF(AD31&gt;$V$8,1,0)</f>
        <v>1</v>
      </c>
      <c r="AF31" s="31">
        <f>IF($I31=AC$16,AD31,0)</f>
        <v>0</v>
      </c>
      <c r="AG31" s="29">
        <v>2471</v>
      </c>
      <c r="AH31" s="31">
        <f>100*AG31/$V31</f>
        <v>6.08066540345006</v>
      </c>
      <c r="AI31" s="29">
        <f>IF(AH31&gt;$V$8,1,0)</f>
        <v>0</v>
      </c>
      <c r="AJ31" s="31">
        <f>IF($I31=AG$16,AH31,0)</f>
        <v>0</v>
      </c>
      <c r="AK31" s="29">
        <v>3469</v>
      </c>
      <c r="AL31" s="31">
        <f>100*AK31/$V31</f>
        <v>8.53655535595639</v>
      </c>
      <c r="AM31" s="29">
        <f>IF(AL31&gt;$V$8,1,0)</f>
        <v>0</v>
      </c>
      <c r="AN31" s="31">
        <f>IF($I31=AK$16,AL31,0)</f>
        <v>0</v>
      </c>
      <c r="AO31" s="29">
        <v>5573</v>
      </c>
      <c r="AP31" s="31">
        <f>100*AO31/$V31</f>
        <v>13.7141029111401</v>
      </c>
      <c r="AQ31" s="29">
        <f>IF(AP31&gt;$V$8,1,0)</f>
        <v>0</v>
      </c>
      <c r="AR31" s="31">
        <f>IF($I31=AO$16,AP31,0)</f>
        <v>13.7141029111401</v>
      </c>
      <c r="AS31" s="29">
        <v>0</v>
      </c>
      <c r="AT31" s="31">
        <f>100*AS31/$V31</f>
        <v>0</v>
      </c>
      <c r="AU31" s="29">
        <f>IF(AT31&gt;$V$8,1,0)</f>
        <v>0</v>
      </c>
      <c r="AV31" s="31">
        <f>IF($I31=AS$16,AT31,0)</f>
        <v>0</v>
      </c>
      <c r="AW31" s="29">
        <v>0</v>
      </c>
      <c r="AX31" s="31">
        <f>100*AW31/$V31</f>
        <v>0</v>
      </c>
      <c r="AY31" s="29">
        <f>IF(AX31&gt;$V$8,1,0)</f>
        <v>0</v>
      </c>
      <c r="AZ31" s="31">
        <f>IF($I31=AW$16,AX31,0)</f>
        <v>0</v>
      </c>
      <c r="BA31" s="29">
        <v>0</v>
      </c>
      <c r="BB31" s="31">
        <f>100*BA31/$V31</f>
        <v>0</v>
      </c>
      <c r="BC31" s="29">
        <f>IF(BB31&gt;$V$8,1,0)</f>
        <v>0</v>
      </c>
      <c r="BD31" s="31">
        <f>IF($I31=BA$16,BB31,0)</f>
        <v>0</v>
      </c>
      <c r="BE31" s="29">
        <v>0</v>
      </c>
      <c r="BF31" s="31">
        <f>100*BE31/$V31</f>
        <v>0</v>
      </c>
      <c r="BG31" s="29">
        <f>IF(BF31&gt;$V$8,1,0)</f>
        <v>0</v>
      </c>
      <c r="BH31" s="31">
        <f>IF($I31=BE$16,BF31,0)</f>
        <v>0</v>
      </c>
      <c r="BI31" s="29">
        <v>0</v>
      </c>
      <c r="BJ31" s="31">
        <f>100*BI31/$V31</f>
        <v>0</v>
      </c>
      <c r="BK31" s="29">
        <f>IF(BJ31&gt;$V$8,1,0)</f>
        <v>0</v>
      </c>
      <c r="BL31" s="31">
        <f>IF($I31=BI$16,BJ31,0)</f>
        <v>0</v>
      </c>
      <c r="BM31" s="29">
        <v>0</v>
      </c>
      <c r="BN31" s="31">
        <f>100*BM31/$V31</f>
        <v>0</v>
      </c>
      <c r="BO31" s="29">
        <f>IF(BN31&gt;$V$8,1,0)</f>
        <v>0</v>
      </c>
      <c r="BP31" s="31">
        <f>IF($I31=BM$16,BN31,0)</f>
        <v>0</v>
      </c>
      <c r="BQ31" s="29">
        <v>0</v>
      </c>
      <c r="BR31" s="31">
        <f>100*BQ31/$V31</f>
        <v>0</v>
      </c>
      <c r="BS31" s="29">
        <f>IF(BR31&gt;$V$8,1,0)</f>
        <v>0</v>
      </c>
      <c r="BT31" s="31">
        <f>IF($I31=BQ$16,BR31,0)</f>
        <v>0</v>
      </c>
      <c r="BU31" s="29">
        <v>0</v>
      </c>
      <c r="BV31" s="31">
        <f>100*BU31/$V31</f>
        <v>0</v>
      </c>
      <c r="BW31" s="29">
        <f>IF(BV31&gt;$V$8,1,0)</f>
        <v>0</v>
      </c>
      <c r="BX31" s="31">
        <f>IF($I31=BU$16,BV31,0)</f>
        <v>0</v>
      </c>
      <c r="BY31" s="29">
        <v>58</v>
      </c>
      <c r="BZ31" s="29">
        <v>0</v>
      </c>
      <c r="CA31" s="28"/>
      <c r="CB31" s="20"/>
      <c r="CC31" s="21"/>
    </row>
    <row r="32" ht="15.75" customHeight="1">
      <c r="A32" t="s" s="32">
        <v>143</v>
      </c>
      <c r="B32" t="s" s="71">
        <f>F32</f>
        <v>9</v>
      </c>
      <c r="C32" s="72">
        <f>G32</f>
        <v>57.9605676252669</v>
      </c>
      <c r="D32" t="s" s="68">
        <f>IF(F32="Lab","over","under")</f>
        <v>111</v>
      </c>
      <c r="E32" t="s" s="68">
        <v>112</v>
      </c>
      <c r="F32" t="s" s="74">
        <v>9</v>
      </c>
      <c r="G32" s="81">
        <f>AD32</f>
        <v>57.9605676252669</v>
      </c>
      <c r="H32" s="82">
        <f>K32+L32</f>
        <v>0</v>
      </c>
      <c r="I32" t="s" s="77">
        <v>21</v>
      </c>
      <c r="J32" s="81">
        <f>AR32</f>
        <v>17.0111766922014</v>
      </c>
      <c r="K32" s="13"/>
      <c r="L32" s="13"/>
      <c r="M32" s="13"/>
      <c r="N32" s="13"/>
      <c r="O32" t="s" s="68">
        <v>144</v>
      </c>
      <c r="P32" t="s" s="68">
        <v>143</v>
      </c>
      <c r="Q32" t="s" s="78">
        <v>17</v>
      </c>
      <c r="R32" s="83">
        <f>100*S32</f>
        <v>8.675122399999999</v>
      </c>
      <c r="S32" s="35">
        <v>0.086751224</v>
      </c>
      <c r="T32" s="16"/>
      <c r="U32" s="37">
        <v>70581</v>
      </c>
      <c r="V32" s="37">
        <v>39815</v>
      </c>
      <c r="W32" s="37">
        <v>231</v>
      </c>
      <c r="X32" s="37">
        <v>16304</v>
      </c>
      <c r="Y32" s="37">
        <v>1887</v>
      </c>
      <c r="Z32" s="38">
        <f>100*Y32/$V32</f>
        <v>4.73941981665202</v>
      </c>
      <c r="AA32" s="37">
        <f>IF(Z32&gt;$V$8,1,0)</f>
        <v>0</v>
      </c>
      <c r="AB32" s="38">
        <f>IF($I32=Y$16,Z32,0)</f>
        <v>0</v>
      </c>
      <c r="AC32" s="37">
        <v>23077</v>
      </c>
      <c r="AD32" s="38">
        <f>100*AC32/$V32</f>
        <v>57.9605676252669</v>
      </c>
      <c r="AE32" s="37">
        <f>IF(AD32&gt;$V$8,1,0)</f>
        <v>1</v>
      </c>
      <c r="AF32" s="38">
        <f>IF($I32=AC$16,AD32,0)</f>
        <v>0</v>
      </c>
      <c r="AG32" s="37">
        <v>2759</v>
      </c>
      <c r="AH32" s="38">
        <f>100*AG32/$V32</f>
        <v>6.92954916488761</v>
      </c>
      <c r="AI32" s="37">
        <f>IF(AH32&gt;$V$8,1,0)</f>
        <v>0</v>
      </c>
      <c r="AJ32" s="38">
        <f>IF($I32=AG$16,AH32,0)</f>
        <v>0</v>
      </c>
      <c r="AK32" s="37">
        <v>3454</v>
      </c>
      <c r="AL32" s="38">
        <f>100*AK32/$V32</f>
        <v>8.67512244129097</v>
      </c>
      <c r="AM32" s="37">
        <f>IF(AL32&gt;$V$8,1,0)</f>
        <v>0</v>
      </c>
      <c r="AN32" s="38">
        <f>IF($I32=AK$16,AL32,0)</f>
        <v>0</v>
      </c>
      <c r="AO32" s="37">
        <v>6773</v>
      </c>
      <c r="AP32" s="38">
        <f>100*AO32/$V32</f>
        <v>17.0111766922014</v>
      </c>
      <c r="AQ32" s="37">
        <f>IF(AP32&gt;$V$8,1,0)</f>
        <v>0</v>
      </c>
      <c r="AR32" s="38">
        <f>IF($I32=AO$16,AP32,0)</f>
        <v>17.0111766922014</v>
      </c>
      <c r="AS32" s="37">
        <v>0</v>
      </c>
      <c r="AT32" s="38">
        <f>100*AS32/$V32</f>
        <v>0</v>
      </c>
      <c r="AU32" s="37">
        <f>IF(AT32&gt;$V$8,1,0)</f>
        <v>0</v>
      </c>
      <c r="AV32" s="38">
        <f>IF($I32=AS$16,AT32,0)</f>
        <v>0</v>
      </c>
      <c r="AW32" s="37">
        <v>0</v>
      </c>
      <c r="AX32" s="38">
        <f>100*AW32/$V32</f>
        <v>0</v>
      </c>
      <c r="AY32" s="37">
        <f>IF(AX32&gt;$V$8,1,0)</f>
        <v>0</v>
      </c>
      <c r="AZ32" s="38">
        <f>IF($I32=AW$16,AX32,0)</f>
        <v>0</v>
      </c>
      <c r="BA32" s="37">
        <v>0</v>
      </c>
      <c r="BB32" s="38">
        <f>100*BA32/$V32</f>
        <v>0</v>
      </c>
      <c r="BC32" s="37">
        <f>IF(BB32&gt;$V$8,1,0)</f>
        <v>0</v>
      </c>
      <c r="BD32" s="38">
        <f>IF($I32=BA$16,BB32,0)</f>
        <v>0</v>
      </c>
      <c r="BE32" s="37">
        <v>0</v>
      </c>
      <c r="BF32" s="38">
        <f>100*BE32/$V32</f>
        <v>0</v>
      </c>
      <c r="BG32" s="37">
        <f>IF(BF32&gt;$V$8,1,0)</f>
        <v>0</v>
      </c>
      <c r="BH32" s="38">
        <f>IF($I32=BE$16,BF32,0)</f>
        <v>0</v>
      </c>
      <c r="BI32" s="37">
        <v>0</v>
      </c>
      <c r="BJ32" s="38">
        <f>100*BI32/$V32</f>
        <v>0</v>
      </c>
      <c r="BK32" s="37">
        <f>IF(BJ32&gt;$V$8,1,0)</f>
        <v>0</v>
      </c>
      <c r="BL32" s="38">
        <f>IF($I32=BI$16,BJ32,0)</f>
        <v>0</v>
      </c>
      <c r="BM32" s="37">
        <v>0</v>
      </c>
      <c r="BN32" s="38">
        <f>100*BM32/$V32</f>
        <v>0</v>
      </c>
      <c r="BO32" s="37">
        <f>IF(BN32&gt;$V$8,1,0)</f>
        <v>0</v>
      </c>
      <c r="BP32" s="38">
        <f>IF($I32=BM$16,BN32,0)</f>
        <v>0</v>
      </c>
      <c r="BQ32" s="37">
        <v>0</v>
      </c>
      <c r="BR32" s="38">
        <f>100*BQ32/$V32</f>
        <v>0</v>
      </c>
      <c r="BS32" s="37">
        <f>IF(BR32&gt;$V$8,1,0)</f>
        <v>0</v>
      </c>
      <c r="BT32" s="38">
        <f>IF($I32=BQ$16,BR32,0)</f>
        <v>0</v>
      </c>
      <c r="BU32" s="37">
        <v>0</v>
      </c>
      <c r="BV32" s="38">
        <f>100*BU32/$V32</f>
        <v>0</v>
      </c>
      <c r="BW32" s="37">
        <f>IF(BV32&gt;$V$8,1,0)</f>
        <v>0</v>
      </c>
      <c r="BX32" s="38">
        <f>IF($I32=BU$16,BV32,0)</f>
        <v>0</v>
      </c>
      <c r="BY32" s="37">
        <v>0</v>
      </c>
      <c r="BZ32" s="37">
        <v>0</v>
      </c>
      <c r="CA32" s="16"/>
      <c r="CB32" s="20"/>
      <c r="CC32" s="21"/>
    </row>
    <row r="33" ht="15.75" customHeight="1">
      <c r="A33" t="s" s="32">
        <v>145</v>
      </c>
      <c r="B33" t="s" s="71">
        <f>F33</f>
        <v>9</v>
      </c>
      <c r="C33" s="72">
        <f>G33</f>
        <v>57.7223599868994</v>
      </c>
      <c r="D33" t="s" s="73">
        <f>IF(F33="Lab","over","under")</f>
        <v>111</v>
      </c>
      <c r="E33" t="s" s="73">
        <v>112</v>
      </c>
      <c r="F33" t="s" s="74">
        <v>9</v>
      </c>
      <c r="G33" s="75">
        <f>AD33</f>
        <v>57.7223599868994</v>
      </c>
      <c r="H33" s="76">
        <f>K33+L33</f>
        <v>0</v>
      </c>
      <c r="I33" t="s" s="77">
        <v>17</v>
      </c>
      <c r="J33" s="75">
        <f>AN33</f>
        <v>15.6225143873111</v>
      </c>
      <c r="K33" s="25"/>
      <c r="L33" s="25"/>
      <c r="M33" s="25"/>
      <c r="N33" s="25"/>
      <c r="O33" t="s" s="73">
        <v>146</v>
      </c>
      <c r="P33" t="s" s="73">
        <v>145</v>
      </c>
      <c r="Q33" t="s" s="78">
        <v>5</v>
      </c>
      <c r="R33" s="79">
        <f>100*S33</f>
        <v>11.6665887</v>
      </c>
      <c r="S33" s="80">
        <v>0.116665887</v>
      </c>
      <c r="T33" s="28"/>
      <c r="U33" s="29">
        <v>74082</v>
      </c>
      <c r="V33" s="29">
        <v>42746</v>
      </c>
      <c r="W33" s="29">
        <v>168</v>
      </c>
      <c r="X33" s="29">
        <v>17996</v>
      </c>
      <c r="Y33" s="29">
        <v>4987</v>
      </c>
      <c r="Z33" s="31">
        <f>100*Y33/$V33</f>
        <v>11.6665886866607</v>
      </c>
      <c r="AA33" s="29">
        <f>IF(Z33&gt;$V$8,1,0)</f>
        <v>0</v>
      </c>
      <c r="AB33" s="31">
        <f>IF($I33=Y$16,Z33,0)</f>
        <v>0</v>
      </c>
      <c r="AC33" s="29">
        <v>24674</v>
      </c>
      <c r="AD33" s="31">
        <f>100*AC33/$V33</f>
        <v>57.7223599868994</v>
      </c>
      <c r="AE33" s="29">
        <f>IF(AD33&gt;$V$8,1,0)</f>
        <v>1</v>
      </c>
      <c r="AF33" s="31">
        <f>IF($I33=AC$16,AD33,0)</f>
        <v>0</v>
      </c>
      <c r="AG33" s="29">
        <v>1843</v>
      </c>
      <c r="AH33" s="31">
        <f>100*AG33/$V33</f>
        <v>4.3115145276751</v>
      </c>
      <c r="AI33" s="29">
        <f>IF(AH33&gt;$V$8,1,0)</f>
        <v>0</v>
      </c>
      <c r="AJ33" s="31">
        <f>IF($I33=AG$16,AH33,0)</f>
        <v>0</v>
      </c>
      <c r="AK33" s="29">
        <v>6678</v>
      </c>
      <c r="AL33" s="31">
        <f>100*AK33/$V33</f>
        <v>15.6225143873111</v>
      </c>
      <c r="AM33" s="29">
        <f>IF(AL33&gt;$V$8,1,0)</f>
        <v>0</v>
      </c>
      <c r="AN33" s="31">
        <f>IF($I33=AK$16,AL33,0)</f>
        <v>15.6225143873111</v>
      </c>
      <c r="AO33" s="29">
        <v>3905</v>
      </c>
      <c r="AP33" s="31">
        <f>100*AO33/$V33</f>
        <v>9.13535769428718</v>
      </c>
      <c r="AQ33" s="29">
        <f>IF(AP33&gt;$V$8,1,0)</f>
        <v>0</v>
      </c>
      <c r="AR33" s="31">
        <f>IF($I33=AO$16,AP33,0)</f>
        <v>0</v>
      </c>
      <c r="AS33" s="29">
        <v>0</v>
      </c>
      <c r="AT33" s="31">
        <f>100*AS33/$V33</f>
        <v>0</v>
      </c>
      <c r="AU33" s="29">
        <f>IF(AT33&gt;$V$8,1,0)</f>
        <v>0</v>
      </c>
      <c r="AV33" s="31">
        <f>IF($I33=AS$16,AT33,0)</f>
        <v>0</v>
      </c>
      <c r="AW33" s="29">
        <v>0</v>
      </c>
      <c r="AX33" s="31">
        <f>100*AW33/$V33</f>
        <v>0</v>
      </c>
      <c r="AY33" s="29">
        <f>IF(AX33&gt;$V$8,1,0)</f>
        <v>0</v>
      </c>
      <c r="AZ33" s="31">
        <f>IF($I33=AW$16,AX33,0)</f>
        <v>0</v>
      </c>
      <c r="BA33" s="29">
        <v>0</v>
      </c>
      <c r="BB33" s="31">
        <f>100*BA33/$V33</f>
        <v>0</v>
      </c>
      <c r="BC33" s="29">
        <f>IF(BB33&gt;$V$8,1,0)</f>
        <v>0</v>
      </c>
      <c r="BD33" s="31">
        <f>IF($I33=BA$16,BB33,0)</f>
        <v>0</v>
      </c>
      <c r="BE33" s="29">
        <v>0</v>
      </c>
      <c r="BF33" s="31">
        <f>100*BE33/$V33</f>
        <v>0</v>
      </c>
      <c r="BG33" s="29">
        <f>IF(BF33&gt;$V$8,1,0)</f>
        <v>0</v>
      </c>
      <c r="BH33" s="31">
        <f>IF($I33=BE$16,BF33,0)</f>
        <v>0</v>
      </c>
      <c r="BI33" s="29">
        <v>0</v>
      </c>
      <c r="BJ33" s="31">
        <f>100*BI33/$V33</f>
        <v>0</v>
      </c>
      <c r="BK33" s="29">
        <f>IF(BJ33&gt;$V$8,1,0)</f>
        <v>0</v>
      </c>
      <c r="BL33" s="31">
        <f>IF($I33=BI$16,BJ33,0)</f>
        <v>0</v>
      </c>
      <c r="BM33" s="29">
        <v>0</v>
      </c>
      <c r="BN33" s="31">
        <f>100*BM33/$V33</f>
        <v>0</v>
      </c>
      <c r="BO33" s="29">
        <f>IF(BN33&gt;$V$8,1,0)</f>
        <v>0</v>
      </c>
      <c r="BP33" s="31">
        <f>IF($I33=BM$16,BN33,0)</f>
        <v>0</v>
      </c>
      <c r="BQ33" s="29">
        <v>0</v>
      </c>
      <c r="BR33" s="31">
        <f>100*BQ33/$V33</f>
        <v>0</v>
      </c>
      <c r="BS33" s="29">
        <f>IF(BR33&gt;$V$8,1,0)</f>
        <v>0</v>
      </c>
      <c r="BT33" s="31">
        <f>IF($I33=BQ$16,BR33,0)</f>
        <v>0</v>
      </c>
      <c r="BU33" s="29">
        <v>0</v>
      </c>
      <c r="BV33" s="31">
        <f>100*BU33/$V33</f>
        <v>0</v>
      </c>
      <c r="BW33" s="29">
        <f>IF(BV33&gt;$V$8,1,0)</f>
        <v>0</v>
      </c>
      <c r="BX33" s="31">
        <f>IF($I33=BU$16,BV33,0)</f>
        <v>0</v>
      </c>
      <c r="BY33" s="29">
        <v>0</v>
      </c>
      <c r="BZ33" s="29">
        <v>0</v>
      </c>
      <c r="CA33" s="28"/>
      <c r="CB33" s="20"/>
      <c r="CC33" s="21"/>
    </row>
    <row r="34" ht="15.75" customHeight="1">
      <c r="A34" t="s" s="32">
        <v>147</v>
      </c>
      <c r="B34" t="s" s="71">
        <f>F34</f>
        <v>9</v>
      </c>
      <c r="C34" s="72">
        <f>G34</f>
        <v>57.6606969004008</v>
      </c>
      <c r="D34" t="s" s="68">
        <f>IF(F34="Lab","over","under")</f>
        <v>111</v>
      </c>
      <c r="E34" t="s" s="68">
        <v>112</v>
      </c>
      <c r="F34" t="s" s="74">
        <v>9</v>
      </c>
      <c r="G34" s="81">
        <f>AD34</f>
        <v>57.6606969004008</v>
      </c>
      <c r="H34" s="82">
        <f>K34+L34</f>
        <v>0</v>
      </c>
      <c r="I34" t="s" s="77">
        <v>21</v>
      </c>
      <c r="J34" s="81">
        <f>AR34</f>
        <v>21.9281363914235</v>
      </c>
      <c r="K34" s="13"/>
      <c r="L34" s="13"/>
      <c r="M34" s="13"/>
      <c r="N34" s="13"/>
      <c r="O34" t="s" s="68">
        <v>148</v>
      </c>
      <c r="P34" t="s" s="68">
        <v>147</v>
      </c>
      <c r="Q34" t="s" s="78">
        <v>13</v>
      </c>
      <c r="R34" s="83">
        <f>100*S34</f>
        <v>7.4354156</v>
      </c>
      <c r="S34" s="35">
        <v>0.074354156</v>
      </c>
      <c r="T34" s="16"/>
      <c r="U34" s="37">
        <v>74205</v>
      </c>
      <c r="V34" s="37">
        <v>44167</v>
      </c>
      <c r="W34" s="37">
        <v>262</v>
      </c>
      <c r="X34" s="37">
        <v>15782</v>
      </c>
      <c r="Y34" s="37">
        <v>2701</v>
      </c>
      <c r="Z34" s="38">
        <f>100*Y34/$V34</f>
        <v>6.11542554395816</v>
      </c>
      <c r="AA34" s="37">
        <f>IF(Z34&gt;$V$8,1,0)</f>
        <v>0</v>
      </c>
      <c r="AB34" s="38">
        <f>IF($I34=Y$16,Z34,0)</f>
        <v>0</v>
      </c>
      <c r="AC34" s="37">
        <v>25467</v>
      </c>
      <c r="AD34" s="38">
        <f>100*AC34/$V34</f>
        <v>57.6606969004008</v>
      </c>
      <c r="AE34" s="37">
        <f>IF(AD34&gt;$V$8,1,0)</f>
        <v>1</v>
      </c>
      <c r="AF34" s="38">
        <f>IF($I34=AC$16,AD34,0)</f>
        <v>0</v>
      </c>
      <c r="AG34" s="37">
        <v>3284</v>
      </c>
      <c r="AH34" s="38">
        <f>100*AG34/$V34</f>
        <v>7.43541558176919</v>
      </c>
      <c r="AI34" s="37">
        <f>IF(AH34&gt;$V$8,1,0)</f>
        <v>0</v>
      </c>
      <c r="AJ34" s="38">
        <f>IF($I34=AG$16,AH34,0)</f>
        <v>0</v>
      </c>
      <c r="AK34" s="37">
        <v>2000</v>
      </c>
      <c r="AL34" s="38">
        <f>100*AK34/$V34</f>
        <v>4.52826771118709</v>
      </c>
      <c r="AM34" s="37">
        <f>IF(AL34&gt;$V$8,1,0)</f>
        <v>0</v>
      </c>
      <c r="AN34" s="38">
        <f>IF($I34=AK$16,AL34,0)</f>
        <v>0</v>
      </c>
      <c r="AO34" s="37">
        <v>9685</v>
      </c>
      <c r="AP34" s="38">
        <f>100*AO34/$V34</f>
        <v>21.9281363914235</v>
      </c>
      <c r="AQ34" s="37">
        <f>IF(AP34&gt;$V$8,1,0)</f>
        <v>0</v>
      </c>
      <c r="AR34" s="38">
        <f>IF($I34=AO$16,AP34,0)</f>
        <v>21.9281363914235</v>
      </c>
      <c r="AS34" s="37">
        <v>0</v>
      </c>
      <c r="AT34" s="38">
        <f>100*AS34/$V34</f>
        <v>0</v>
      </c>
      <c r="AU34" s="37">
        <f>IF(AT34&gt;$V$8,1,0)</f>
        <v>0</v>
      </c>
      <c r="AV34" s="38">
        <f>IF($I34=AS$16,AT34,0)</f>
        <v>0</v>
      </c>
      <c r="AW34" s="37">
        <v>0</v>
      </c>
      <c r="AX34" s="38">
        <f>100*AW34/$V34</f>
        <v>0</v>
      </c>
      <c r="AY34" s="37">
        <f>IF(AX34&gt;$V$8,1,0)</f>
        <v>0</v>
      </c>
      <c r="AZ34" s="38">
        <f>IF($I34=AW$16,AX34,0)</f>
        <v>0</v>
      </c>
      <c r="BA34" s="37">
        <v>0</v>
      </c>
      <c r="BB34" s="38">
        <f>100*BA34/$V34</f>
        <v>0</v>
      </c>
      <c r="BC34" s="37">
        <f>IF(BB34&gt;$V$8,1,0)</f>
        <v>0</v>
      </c>
      <c r="BD34" s="38">
        <f>IF($I34=BA$16,BB34,0)</f>
        <v>0</v>
      </c>
      <c r="BE34" s="37">
        <v>0</v>
      </c>
      <c r="BF34" s="38">
        <f>100*BE34/$V34</f>
        <v>0</v>
      </c>
      <c r="BG34" s="37">
        <f>IF(BF34&gt;$V$8,1,0)</f>
        <v>0</v>
      </c>
      <c r="BH34" s="38">
        <f>IF($I34=BE$16,BF34,0)</f>
        <v>0</v>
      </c>
      <c r="BI34" s="37">
        <v>0</v>
      </c>
      <c r="BJ34" s="38">
        <f>100*BI34/$V34</f>
        <v>0</v>
      </c>
      <c r="BK34" s="37">
        <f>IF(BJ34&gt;$V$8,1,0)</f>
        <v>0</v>
      </c>
      <c r="BL34" s="38">
        <f>IF($I34=BI$16,BJ34,0)</f>
        <v>0</v>
      </c>
      <c r="BM34" s="37">
        <v>0</v>
      </c>
      <c r="BN34" s="38">
        <f>100*BM34/$V34</f>
        <v>0</v>
      </c>
      <c r="BO34" s="37">
        <f>IF(BN34&gt;$V$8,1,0)</f>
        <v>0</v>
      </c>
      <c r="BP34" s="38">
        <f>IF($I34=BM$16,BN34,0)</f>
        <v>0</v>
      </c>
      <c r="BQ34" s="37">
        <v>0</v>
      </c>
      <c r="BR34" s="38">
        <f>100*BQ34/$V34</f>
        <v>0</v>
      </c>
      <c r="BS34" s="37">
        <f>IF(BR34&gt;$V$8,1,0)</f>
        <v>0</v>
      </c>
      <c r="BT34" s="38">
        <f>IF($I34=BQ$16,BR34,0)</f>
        <v>0</v>
      </c>
      <c r="BU34" s="37">
        <v>0</v>
      </c>
      <c r="BV34" s="38">
        <f>100*BU34/$V34</f>
        <v>0</v>
      </c>
      <c r="BW34" s="37">
        <f>IF(BV34&gt;$V$8,1,0)</f>
        <v>0</v>
      </c>
      <c r="BX34" s="38">
        <f>IF($I34=BU$16,BV34,0)</f>
        <v>0</v>
      </c>
      <c r="BY34" s="37">
        <v>0</v>
      </c>
      <c r="BZ34" s="37">
        <v>0</v>
      </c>
      <c r="CA34" s="16"/>
      <c r="CB34" s="20"/>
      <c r="CC34" s="21"/>
    </row>
    <row r="35" ht="15.75" customHeight="1">
      <c r="A35" t="s" s="32">
        <v>149</v>
      </c>
      <c r="B35" t="s" s="71">
        <f>F35</f>
        <v>9</v>
      </c>
      <c r="C35" s="72">
        <f>G35</f>
        <v>57.6351158135545</v>
      </c>
      <c r="D35" t="s" s="73">
        <f>IF(F35="Lab","over","under")</f>
        <v>111</v>
      </c>
      <c r="E35" t="s" s="73">
        <v>112</v>
      </c>
      <c r="F35" t="s" s="74">
        <v>9</v>
      </c>
      <c r="G35" s="75">
        <f>AD35</f>
        <v>57.6351158135545</v>
      </c>
      <c r="H35" s="76">
        <f>K35+L35</f>
        <v>0</v>
      </c>
      <c r="I35" t="s" s="77">
        <v>17</v>
      </c>
      <c r="J35" s="75">
        <f>AN35</f>
        <v>17.3434372319131</v>
      </c>
      <c r="K35" s="25"/>
      <c r="L35" s="25"/>
      <c r="M35" s="25"/>
      <c r="N35" s="25"/>
      <c r="O35" t="s" s="73">
        <v>150</v>
      </c>
      <c r="P35" t="s" s="73">
        <v>149</v>
      </c>
      <c r="Q35" t="s" s="78">
        <v>5</v>
      </c>
      <c r="R35" s="79">
        <f>100*S35</f>
        <v>12.4154037</v>
      </c>
      <c r="S35" s="80">
        <v>0.124154037</v>
      </c>
      <c r="T35" s="28"/>
      <c r="U35" s="29">
        <v>70799</v>
      </c>
      <c r="V35" s="29">
        <v>41964</v>
      </c>
      <c r="W35" s="29">
        <v>153</v>
      </c>
      <c r="X35" s="29">
        <v>16908</v>
      </c>
      <c r="Y35" s="29">
        <v>5210</v>
      </c>
      <c r="Z35" s="31">
        <f>100*Y35/$V35</f>
        <v>12.4154036793442</v>
      </c>
      <c r="AA35" s="29">
        <f>IF(Z35&gt;$V$8,1,0)</f>
        <v>0</v>
      </c>
      <c r="AB35" s="31">
        <f>IF($I35=Y$16,Z35,0)</f>
        <v>0</v>
      </c>
      <c r="AC35" s="29">
        <v>24186</v>
      </c>
      <c r="AD35" s="31">
        <f>100*AC35/$V35</f>
        <v>57.6351158135545</v>
      </c>
      <c r="AE35" s="29">
        <f>IF(AD35&gt;$V$8,1,0)</f>
        <v>1</v>
      </c>
      <c r="AF35" s="31">
        <f>IF($I35=AC$16,AD35,0)</f>
        <v>0</v>
      </c>
      <c r="AG35" s="29">
        <v>2328</v>
      </c>
      <c r="AH35" s="31">
        <f>100*AG35/$V35</f>
        <v>5.54761223906205</v>
      </c>
      <c r="AI35" s="29">
        <f>IF(AH35&gt;$V$8,1,0)</f>
        <v>0</v>
      </c>
      <c r="AJ35" s="31">
        <f>IF($I35=AG$16,AH35,0)</f>
        <v>0</v>
      </c>
      <c r="AK35" s="29">
        <v>7278</v>
      </c>
      <c r="AL35" s="31">
        <f>100*AK35/$V35</f>
        <v>17.3434372319131</v>
      </c>
      <c r="AM35" s="29">
        <f>IF(AL35&gt;$V$8,1,0)</f>
        <v>0</v>
      </c>
      <c r="AN35" s="31">
        <f>IF($I35=AK$16,AL35,0)</f>
        <v>17.3434372319131</v>
      </c>
      <c r="AO35" s="29">
        <v>2706</v>
      </c>
      <c r="AP35" s="31">
        <f>100*AO35/$V35</f>
        <v>6.44838432942522</v>
      </c>
      <c r="AQ35" s="29">
        <f>IF(AP35&gt;$V$8,1,0)</f>
        <v>0</v>
      </c>
      <c r="AR35" s="31">
        <f>IF($I35=AO$16,AP35,0)</f>
        <v>0</v>
      </c>
      <c r="AS35" s="29">
        <v>0</v>
      </c>
      <c r="AT35" s="31">
        <f>100*AS35/$V35</f>
        <v>0</v>
      </c>
      <c r="AU35" s="29">
        <f>IF(AT35&gt;$V$8,1,0)</f>
        <v>0</v>
      </c>
      <c r="AV35" s="31">
        <f>IF($I35=AS$16,AT35,0)</f>
        <v>0</v>
      </c>
      <c r="AW35" s="29">
        <v>0</v>
      </c>
      <c r="AX35" s="31">
        <f>100*AW35/$V35</f>
        <v>0</v>
      </c>
      <c r="AY35" s="29">
        <f>IF(AX35&gt;$V$8,1,0)</f>
        <v>0</v>
      </c>
      <c r="AZ35" s="31">
        <f>IF($I35=AW$16,AX35,0)</f>
        <v>0</v>
      </c>
      <c r="BA35" s="29">
        <v>0</v>
      </c>
      <c r="BB35" s="31">
        <f>100*BA35/$V35</f>
        <v>0</v>
      </c>
      <c r="BC35" s="29">
        <f>IF(BB35&gt;$V$8,1,0)</f>
        <v>0</v>
      </c>
      <c r="BD35" s="31">
        <f>IF($I35=BA$16,BB35,0)</f>
        <v>0</v>
      </c>
      <c r="BE35" s="29">
        <v>0</v>
      </c>
      <c r="BF35" s="31">
        <f>100*BE35/$V35</f>
        <v>0</v>
      </c>
      <c r="BG35" s="29">
        <f>IF(BF35&gt;$V$8,1,0)</f>
        <v>0</v>
      </c>
      <c r="BH35" s="31">
        <f>IF($I35=BE$16,BF35,0)</f>
        <v>0</v>
      </c>
      <c r="BI35" s="29">
        <v>0</v>
      </c>
      <c r="BJ35" s="31">
        <f>100*BI35/$V35</f>
        <v>0</v>
      </c>
      <c r="BK35" s="29">
        <f>IF(BJ35&gt;$V$8,1,0)</f>
        <v>0</v>
      </c>
      <c r="BL35" s="31">
        <f>IF($I35=BI$16,BJ35,0)</f>
        <v>0</v>
      </c>
      <c r="BM35" s="29">
        <v>0</v>
      </c>
      <c r="BN35" s="31">
        <f>100*BM35/$V35</f>
        <v>0</v>
      </c>
      <c r="BO35" s="29">
        <f>IF(BN35&gt;$V$8,1,0)</f>
        <v>0</v>
      </c>
      <c r="BP35" s="31">
        <f>IF($I35=BM$16,BN35,0)</f>
        <v>0</v>
      </c>
      <c r="BQ35" s="29">
        <v>0</v>
      </c>
      <c r="BR35" s="31">
        <f>100*BQ35/$V35</f>
        <v>0</v>
      </c>
      <c r="BS35" s="29">
        <f>IF(BR35&gt;$V$8,1,0)</f>
        <v>0</v>
      </c>
      <c r="BT35" s="31">
        <f>IF($I35=BQ$16,BR35,0)</f>
        <v>0</v>
      </c>
      <c r="BU35" s="29">
        <v>0</v>
      </c>
      <c r="BV35" s="31">
        <f>100*BU35/$V35</f>
        <v>0</v>
      </c>
      <c r="BW35" s="29">
        <f>IF(BV35&gt;$V$8,1,0)</f>
        <v>0</v>
      </c>
      <c r="BX35" s="31">
        <f>IF($I35=BU$16,BV35,0)</f>
        <v>0</v>
      </c>
      <c r="BY35" s="29">
        <v>0</v>
      </c>
      <c r="BZ35" s="29">
        <v>0</v>
      </c>
      <c r="CA35" s="28"/>
      <c r="CB35" s="20"/>
      <c r="CC35" s="21"/>
    </row>
    <row r="36" ht="19.95" customHeight="1">
      <c r="A36" t="s" s="32">
        <v>151</v>
      </c>
      <c r="B36" t="s" s="71">
        <f>F36</f>
        <v>9</v>
      </c>
      <c r="C36" s="72">
        <f>G36</f>
        <v>57.4524260237123</v>
      </c>
      <c r="D36" t="s" s="68">
        <f>IF(F36="Lab","over","under")</f>
        <v>111</v>
      </c>
      <c r="E36" t="s" s="68">
        <v>112</v>
      </c>
      <c r="F36" t="s" s="74">
        <v>9</v>
      </c>
      <c r="G36" s="81">
        <f>AD36</f>
        <v>57.4524260237123</v>
      </c>
      <c r="H36" s="82">
        <f>K36+L36</f>
        <v>0</v>
      </c>
      <c r="I36" t="s" s="77">
        <v>21</v>
      </c>
      <c r="J36" s="81">
        <f>AR36</f>
        <v>19.0096642423035</v>
      </c>
      <c r="K36" s="13"/>
      <c r="L36" s="13"/>
      <c r="M36" s="13"/>
      <c r="N36" s="13"/>
      <c r="O36" t="s" s="68">
        <v>152</v>
      </c>
      <c r="P36" t="s" s="68">
        <v>151</v>
      </c>
      <c r="Q36" t="s" s="78">
        <v>153</v>
      </c>
      <c r="R36" s="83">
        <f>100*S36</f>
        <v>5.8483611</v>
      </c>
      <c r="S36" s="35">
        <v>0.058483611</v>
      </c>
      <c r="T36" s="16"/>
      <c r="U36" s="37">
        <v>75906</v>
      </c>
      <c r="V36" s="37">
        <v>40148</v>
      </c>
      <c r="W36" s="37">
        <v>250</v>
      </c>
      <c r="X36" s="37">
        <v>15434</v>
      </c>
      <c r="Y36" s="37">
        <v>2320</v>
      </c>
      <c r="Z36" s="38">
        <f>100*Y36/$V36</f>
        <v>5.77861910929561</v>
      </c>
      <c r="AA36" s="37">
        <f>IF(Z36&gt;$V$8,1,0)</f>
        <v>0</v>
      </c>
      <c r="AB36" s="38">
        <f>IF($I36=Y$16,Z36,0)</f>
        <v>0</v>
      </c>
      <c r="AC36" s="37">
        <v>23066</v>
      </c>
      <c r="AD36" s="38">
        <f>100*AC36/$V36</f>
        <v>57.4524260237123</v>
      </c>
      <c r="AE36" s="37">
        <f>IF(AD36&gt;$V$8,1,0)</f>
        <v>1</v>
      </c>
      <c r="AF36" s="38">
        <f>IF($I36=AC$16,AD36,0)</f>
        <v>0</v>
      </c>
      <c r="AG36" s="37">
        <v>1928</v>
      </c>
      <c r="AH36" s="38">
        <f>100*AG36/$V36</f>
        <v>4.80223174255256</v>
      </c>
      <c r="AI36" s="37">
        <f>IF(AH36&gt;$V$8,1,0)</f>
        <v>0</v>
      </c>
      <c r="AJ36" s="38">
        <f>IF($I36=AG$16,AH36,0)</f>
        <v>0</v>
      </c>
      <c r="AK36" s="37">
        <v>1602</v>
      </c>
      <c r="AL36" s="38">
        <f>100*AK36/$V36</f>
        <v>3.99023612633257</v>
      </c>
      <c r="AM36" s="37">
        <f>IF(AL36&gt;$V$8,1,0)</f>
        <v>0</v>
      </c>
      <c r="AN36" s="38">
        <f>IF($I36=AK$16,AL36,0)</f>
        <v>0</v>
      </c>
      <c r="AO36" s="37">
        <v>7632</v>
      </c>
      <c r="AP36" s="38">
        <f>100*AO36/$V36</f>
        <v>19.0096642423035</v>
      </c>
      <c r="AQ36" s="37">
        <f>IF(AP36&gt;$V$8,1,0)</f>
        <v>0</v>
      </c>
      <c r="AR36" s="38">
        <f>IF($I36=AO$16,AP36,0)</f>
        <v>19.0096642423035</v>
      </c>
      <c r="AS36" s="37">
        <v>0</v>
      </c>
      <c r="AT36" s="38">
        <f>100*AS36/$V36</f>
        <v>0</v>
      </c>
      <c r="AU36" s="37">
        <f>IF(AT36&gt;$V$8,1,0)</f>
        <v>0</v>
      </c>
      <c r="AV36" s="38">
        <f>IF($I36=AS$16,AT36,0)</f>
        <v>0</v>
      </c>
      <c r="AW36" s="37">
        <v>0</v>
      </c>
      <c r="AX36" s="38">
        <f>100*AW36/$V36</f>
        <v>0</v>
      </c>
      <c r="AY36" s="37">
        <f>IF(AX36&gt;$V$8,1,0)</f>
        <v>0</v>
      </c>
      <c r="AZ36" s="38">
        <f>IF($I36=AW$16,AX36,0)</f>
        <v>0</v>
      </c>
      <c r="BA36" s="37">
        <v>0</v>
      </c>
      <c r="BB36" s="38">
        <f>100*BA36/$V36</f>
        <v>0</v>
      </c>
      <c r="BC36" s="37">
        <f>IF(BB36&gt;$V$8,1,0)</f>
        <v>0</v>
      </c>
      <c r="BD36" s="38">
        <f>IF($I36=BA$16,BB36,0)</f>
        <v>0</v>
      </c>
      <c r="BE36" s="37">
        <v>0</v>
      </c>
      <c r="BF36" s="38">
        <f>100*BE36/$V36</f>
        <v>0</v>
      </c>
      <c r="BG36" s="37">
        <f>IF(BF36&gt;$V$8,1,0)</f>
        <v>0</v>
      </c>
      <c r="BH36" s="38">
        <f>IF($I36=BE$16,BF36,0)</f>
        <v>0</v>
      </c>
      <c r="BI36" s="37">
        <v>0</v>
      </c>
      <c r="BJ36" s="38">
        <f>100*BI36/$V36</f>
        <v>0</v>
      </c>
      <c r="BK36" s="37">
        <f>IF(BJ36&gt;$V$8,1,0)</f>
        <v>0</v>
      </c>
      <c r="BL36" s="38">
        <f>IF($I36=BI$16,BJ36,0)</f>
        <v>0</v>
      </c>
      <c r="BM36" s="37">
        <v>0</v>
      </c>
      <c r="BN36" s="38">
        <f>100*BM36/$V36</f>
        <v>0</v>
      </c>
      <c r="BO36" s="37">
        <f>IF(BN36&gt;$V$8,1,0)</f>
        <v>0</v>
      </c>
      <c r="BP36" s="38">
        <f>IF($I36=BM$16,BN36,0)</f>
        <v>0</v>
      </c>
      <c r="BQ36" s="37">
        <v>0</v>
      </c>
      <c r="BR36" s="38">
        <f>100*BQ36/$V36</f>
        <v>0</v>
      </c>
      <c r="BS36" s="37">
        <f>IF(BR36&gt;$V$8,1,0)</f>
        <v>0</v>
      </c>
      <c r="BT36" s="38">
        <f>IF($I36=BQ$16,BR36,0)</f>
        <v>0</v>
      </c>
      <c r="BU36" s="37">
        <v>0</v>
      </c>
      <c r="BV36" s="38">
        <f>100*BU36/$V36</f>
        <v>0</v>
      </c>
      <c r="BW36" s="37">
        <f>IF(BV36&gt;$V$8,1,0)</f>
        <v>0</v>
      </c>
      <c r="BX36" s="38">
        <f>IF($I36=BU$16,BV36,0)</f>
        <v>0</v>
      </c>
      <c r="BY36" s="37">
        <v>0</v>
      </c>
      <c r="BZ36" s="37">
        <v>0</v>
      </c>
      <c r="CA36" s="16"/>
      <c r="CB36" s="20"/>
      <c r="CC36" s="21"/>
    </row>
    <row r="37" ht="15.75" customHeight="1">
      <c r="A37" t="s" s="32">
        <v>154</v>
      </c>
      <c r="B37" t="s" s="71">
        <f>F37</f>
        <v>9</v>
      </c>
      <c r="C37" s="72">
        <f>G37</f>
        <v>57.3529411764706</v>
      </c>
      <c r="D37" t="s" s="73">
        <f>IF(F37="Lab","over","under")</f>
        <v>111</v>
      </c>
      <c r="E37" t="s" s="73">
        <v>112</v>
      </c>
      <c r="F37" t="s" s="74">
        <v>9</v>
      </c>
      <c r="G37" s="75">
        <f>AD37</f>
        <v>57.3529411764706</v>
      </c>
      <c r="H37" s="76">
        <f>K37+L37</f>
        <v>0</v>
      </c>
      <c r="I37" t="s" s="77">
        <v>21</v>
      </c>
      <c r="J37" s="75">
        <f>AR37</f>
        <v>17.0929241261722</v>
      </c>
      <c r="K37" s="25"/>
      <c r="L37" s="25"/>
      <c r="M37" s="25"/>
      <c r="N37" s="25"/>
      <c r="O37" t="s" s="73">
        <v>155</v>
      </c>
      <c r="P37" t="s" s="73">
        <v>154</v>
      </c>
      <c r="Q37" t="s" s="78">
        <v>13</v>
      </c>
      <c r="R37" s="79">
        <f>100*S37</f>
        <v>12.1190324</v>
      </c>
      <c r="S37" s="80">
        <v>0.121190324</v>
      </c>
      <c r="T37" s="28"/>
      <c r="U37" s="29">
        <v>77527</v>
      </c>
      <c r="V37" s="29">
        <v>37536</v>
      </c>
      <c r="W37" s="29">
        <v>261</v>
      </c>
      <c r="X37" s="29">
        <v>15112</v>
      </c>
      <c r="Y37" s="29">
        <v>2809</v>
      </c>
      <c r="Z37" s="31">
        <f>100*Y37/$V37</f>
        <v>7.48348252344416</v>
      </c>
      <c r="AA37" s="29">
        <f>IF(Z37&gt;$V$8,1,0)</f>
        <v>0</v>
      </c>
      <c r="AB37" s="31">
        <f>IF($I37=Y$16,Z37,0)</f>
        <v>0</v>
      </c>
      <c r="AC37" s="29">
        <v>21528</v>
      </c>
      <c r="AD37" s="31">
        <f>100*AC37/$V37</f>
        <v>57.3529411764706</v>
      </c>
      <c r="AE37" s="29">
        <f>IF(AD37&gt;$V$8,1,0)</f>
        <v>1</v>
      </c>
      <c r="AF37" s="31">
        <f>IF($I37=AC$16,AD37,0)</f>
        <v>0</v>
      </c>
      <c r="AG37" s="29">
        <v>4549</v>
      </c>
      <c r="AH37" s="31">
        <f>100*AG37/$V37</f>
        <v>12.1190323955669</v>
      </c>
      <c r="AI37" s="29">
        <f>IF(AH37&gt;$V$8,1,0)</f>
        <v>0</v>
      </c>
      <c r="AJ37" s="31">
        <f>IF($I37=AG$16,AH37,0)</f>
        <v>0</v>
      </c>
      <c r="AK37" s="29">
        <v>2033</v>
      </c>
      <c r="AL37" s="31">
        <f>100*AK37/$V37</f>
        <v>5.41613384484228</v>
      </c>
      <c r="AM37" s="29">
        <f>IF(AL37&gt;$V$8,1,0)</f>
        <v>0</v>
      </c>
      <c r="AN37" s="31">
        <f>IF($I37=AK$16,AL37,0)</f>
        <v>0</v>
      </c>
      <c r="AO37" s="29">
        <v>6416</v>
      </c>
      <c r="AP37" s="31">
        <f>100*AO37/$V37</f>
        <v>17.0929241261722</v>
      </c>
      <c r="AQ37" s="29">
        <f>IF(AP37&gt;$V$8,1,0)</f>
        <v>0</v>
      </c>
      <c r="AR37" s="31">
        <f>IF($I37=AO$16,AP37,0)</f>
        <v>17.0929241261722</v>
      </c>
      <c r="AS37" s="29">
        <v>0</v>
      </c>
      <c r="AT37" s="31">
        <f>100*AS37/$V37</f>
        <v>0</v>
      </c>
      <c r="AU37" s="29">
        <f>IF(AT37&gt;$V$8,1,0)</f>
        <v>0</v>
      </c>
      <c r="AV37" s="31">
        <f>IF($I37=AS$16,AT37,0)</f>
        <v>0</v>
      </c>
      <c r="AW37" s="29">
        <v>0</v>
      </c>
      <c r="AX37" s="31">
        <f>100*AW37/$V37</f>
        <v>0</v>
      </c>
      <c r="AY37" s="29">
        <f>IF(AX37&gt;$V$8,1,0)</f>
        <v>0</v>
      </c>
      <c r="AZ37" s="31">
        <f>IF($I37=AW$16,AX37,0)</f>
        <v>0</v>
      </c>
      <c r="BA37" s="29">
        <v>0</v>
      </c>
      <c r="BB37" s="31">
        <f>100*BA37/$V37</f>
        <v>0</v>
      </c>
      <c r="BC37" s="29">
        <f>IF(BB37&gt;$V$8,1,0)</f>
        <v>0</v>
      </c>
      <c r="BD37" s="31">
        <f>IF($I37=BA$16,BB37,0)</f>
        <v>0</v>
      </c>
      <c r="BE37" s="29">
        <v>0</v>
      </c>
      <c r="BF37" s="31">
        <f>100*BE37/$V37</f>
        <v>0</v>
      </c>
      <c r="BG37" s="29">
        <f>IF(BF37&gt;$V$8,1,0)</f>
        <v>0</v>
      </c>
      <c r="BH37" s="31">
        <f>IF($I37=BE$16,BF37,0)</f>
        <v>0</v>
      </c>
      <c r="BI37" s="29">
        <v>0</v>
      </c>
      <c r="BJ37" s="31">
        <f>100*BI37/$V37</f>
        <v>0</v>
      </c>
      <c r="BK37" s="29">
        <f>IF(BJ37&gt;$V$8,1,0)</f>
        <v>0</v>
      </c>
      <c r="BL37" s="31">
        <f>IF($I37=BI$16,BJ37,0)</f>
        <v>0</v>
      </c>
      <c r="BM37" s="29">
        <v>0</v>
      </c>
      <c r="BN37" s="31">
        <f>100*BM37/$V37</f>
        <v>0</v>
      </c>
      <c r="BO37" s="29">
        <f>IF(BN37&gt;$V$8,1,0)</f>
        <v>0</v>
      </c>
      <c r="BP37" s="31">
        <f>IF($I37=BM$16,BN37,0)</f>
        <v>0</v>
      </c>
      <c r="BQ37" s="29">
        <v>0</v>
      </c>
      <c r="BR37" s="31">
        <f>100*BQ37/$V37</f>
        <v>0</v>
      </c>
      <c r="BS37" s="29">
        <f>IF(BR37&gt;$V$8,1,0)</f>
        <v>0</v>
      </c>
      <c r="BT37" s="31">
        <f>IF($I37=BQ$16,BR37,0)</f>
        <v>0</v>
      </c>
      <c r="BU37" s="29">
        <v>0</v>
      </c>
      <c r="BV37" s="31">
        <f>100*BU37/$V37</f>
        <v>0</v>
      </c>
      <c r="BW37" s="29">
        <f>IF(BV37&gt;$V$8,1,0)</f>
        <v>0</v>
      </c>
      <c r="BX37" s="31">
        <f>IF($I37=BU$16,BV37,0)</f>
        <v>0</v>
      </c>
      <c r="BY37" s="29">
        <v>0</v>
      </c>
      <c r="BZ37" s="29">
        <v>0</v>
      </c>
      <c r="CA37" s="28"/>
      <c r="CB37" s="20"/>
      <c r="CC37" s="21"/>
    </row>
    <row r="38" ht="15.75" customHeight="1">
      <c r="A38" t="s" s="32">
        <v>156</v>
      </c>
      <c r="B38" t="s" s="71">
        <f>F38</f>
        <v>9</v>
      </c>
      <c r="C38" s="72">
        <f>G38</f>
        <v>56.6373519839346</v>
      </c>
      <c r="D38" t="s" s="68">
        <f>IF(F38="Lab","over","under")</f>
        <v>111</v>
      </c>
      <c r="E38" t="s" s="68">
        <v>112</v>
      </c>
      <c r="F38" t="s" s="74">
        <v>9</v>
      </c>
      <c r="G38" s="81">
        <f>AD38</f>
        <v>56.6373519839346</v>
      </c>
      <c r="H38" s="82">
        <f>K38+L38</f>
        <v>0</v>
      </c>
      <c r="I38" t="s" s="77">
        <v>5</v>
      </c>
      <c r="J38" s="81">
        <f>AB38</f>
        <v>12.4252706414607</v>
      </c>
      <c r="K38" s="13"/>
      <c r="L38" s="13"/>
      <c r="M38" s="13"/>
      <c r="N38" s="13"/>
      <c r="O38" t="s" s="68">
        <v>157</v>
      </c>
      <c r="P38" t="s" s="68">
        <v>156</v>
      </c>
      <c r="Q38" t="s" s="78">
        <v>21</v>
      </c>
      <c r="R38" s="83">
        <f>100*S38</f>
        <v>11.9682386</v>
      </c>
      <c r="S38" s="35">
        <v>0.119682386</v>
      </c>
      <c r="T38" s="16"/>
      <c r="U38" s="37">
        <v>79557</v>
      </c>
      <c r="V38" s="37">
        <v>43323</v>
      </c>
      <c r="W38" s="37">
        <v>228</v>
      </c>
      <c r="X38" s="37">
        <v>19154</v>
      </c>
      <c r="Y38" s="37">
        <v>5383</v>
      </c>
      <c r="Z38" s="38">
        <f>100*Y38/$V38</f>
        <v>12.4252706414607</v>
      </c>
      <c r="AA38" s="37">
        <f>IF(Z38&gt;$V$8,1,0)</f>
        <v>0</v>
      </c>
      <c r="AB38" s="38">
        <f>IF($I38=Y$16,Z38,0)</f>
        <v>12.4252706414607</v>
      </c>
      <c r="AC38" s="37">
        <v>24537</v>
      </c>
      <c r="AD38" s="38">
        <f>100*AC38/$V38</f>
        <v>56.6373519839346</v>
      </c>
      <c r="AE38" s="37">
        <f>IF(AD38&gt;$V$8,1,0)</f>
        <v>1</v>
      </c>
      <c r="AF38" s="38">
        <f>IF($I38=AC$16,AD38,0)</f>
        <v>0</v>
      </c>
      <c r="AG38" s="37">
        <v>3051</v>
      </c>
      <c r="AH38" s="38">
        <f>100*AG38/$V38</f>
        <v>7.04244858389308</v>
      </c>
      <c r="AI38" s="37">
        <f>IF(AH38&gt;$V$8,1,0)</f>
        <v>0</v>
      </c>
      <c r="AJ38" s="38">
        <f>IF($I38=AG$16,AH38,0)</f>
        <v>0</v>
      </c>
      <c r="AK38" s="37">
        <v>4721</v>
      </c>
      <c r="AL38" s="38">
        <f>100*AK38/$V38</f>
        <v>10.8972139510191</v>
      </c>
      <c r="AM38" s="37">
        <f>IF(AL38&gt;$V$8,1,0)</f>
        <v>0</v>
      </c>
      <c r="AN38" s="38">
        <f>IF($I38=AK$16,AL38,0)</f>
        <v>0</v>
      </c>
      <c r="AO38" s="37">
        <v>5185</v>
      </c>
      <c r="AP38" s="38">
        <f>100*AO38/$V38</f>
        <v>11.9682385799691</v>
      </c>
      <c r="AQ38" s="37">
        <f>IF(AP38&gt;$V$8,1,0)</f>
        <v>0</v>
      </c>
      <c r="AR38" s="38">
        <f>IF($I38=AO$16,AP38,0)</f>
        <v>0</v>
      </c>
      <c r="AS38" s="37">
        <v>0</v>
      </c>
      <c r="AT38" s="38">
        <f>100*AS38/$V38</f>
        <v>0</v>
      </c>
      <c r="AU38" s="37">
        <f>IF(AT38&gt;$V$8,1,0)</f>
        <v>0</v>
      </c>
      <c r="AV38" s="38">
        <f>IF($I38=AS$16,AT38,0)</f>
        <v>0</v>
      </c>
      <c r="AW38" s="37">
        <v>0</v>
      </c>
      <c r="AX38" s="38">
        <f>100*AW38/$V38</f>
        <v>0</v>
      </c>
      <c r="AY38" s="37">
        <f>IF(AX38&gt;$V$8,1,0)</f>
        <v>0</v>
      </c>
      <c r="AZ38" s="38">
        <f>IF($I38=AW$16,AX38,0)</f>
        <v>0</v>
      </c>
      <c r="BA38" s="37">
        <v>0</v>
      </c>
      <c r="BB38" s="38">
        <f>100*BA38/$V38</f>
        <v>0</v>
      </c>
      <c r="BC38" s="37">
        <f>IF(BB38&gt;$V$8,1,0)</f>
        <v>0</v>
      </c>
      <c r="BD38" s="38">
        <f>IF($I38=BA$16,BB38,0)</f>
        <v>0</v>
      </c>
      <c r="BE38" s="37">
        <v>0</v>
      </c>
      <c r="BF38" s="38">
        <f>100*BE38/$V38</f>
        <v>0</v>
      </c>
      <c r="BG38" s="37">
        <f>IF(BF38&gt;$V$8,1,0)</f>
        <v>0</v>
      </c>
      <c r="BH38" s="38">
        <f>IF($I38=BE$16,BF38,0)</f>
        <v>0</v>
      </c>
      <c r="BI38" s="37">
        <v>0</v>
      </c>
      <c r="BJ38" s="38">
        <f>100*BI38/$V38</f>
        <v>0</v>
      </c>
      <c r="BK38" s="37">
        <f>IF(BJ38&gt;$V$8,1,0)</f>
        <v>0</v>
      </c>
      <c r="BL38" s="38">
        <f>IF($I38=BI$16,BJ38,0)</f>
        <v>0</v>
      </c>
      <c r="BM38" s="37">
        <v>0</v>
      </c>
      <c r="BN38" s="38">
        <f>100*BM38/$V38</f>
        <v>0</v>
      </c>
      <c r="BO38" s="37">
        <f>IF(BN38&gt;$V$8,1,0)</f>
        <v>0</v>
      </c>
      <c r="BP38" s="38">
        <f>IF($I38=BM$16,BN38,0)</f>
        <v>0</v>
      </c>
      <c r="BQ38" s="37">
        <v>0</v>
      </c>
      <c r="BR38" s="38">
        <f>100*BQ38/$V38</f>
        <v>0</v>
      </c>
      <c r="BS38" s="37">
        <f>IF(BR38&gt;$V$8,1,0)</f>
        <v>0</v>
      </c>
      <c r="BT38" s="38">
        <f>IF($I38=BQ$16,BR38,0)</f>
        <v>0</v>
      </c>
      <c r="BU38" s="37">
        <v>0</v>
      </c>
      <c r="BV38" s="38">
        <f>100*BU38/$V38</f>
        <v>0</v>
      </c>
      <c r="BW38" s="37">
        <f>IF(BV38&gt;$V$8,1,0)</f>
        <v>0</v>
      </c>
      <c r="BX38" s="38">
        <f>IF($I38=BU$16,BV38,0)</f>
        <v>0</v>
      </c>
      <c r="BY38" s="37">
        <v>291</v>
      </c>
      <c r="BZ38" s="37">
        <v>0</v>
      </c>
      <c r="CA38" s="16"/>
      <c r="CB38" s="20"/>
      <c r="CC38" s="21"/>
    </row>
    <row r="39" ht="15.75" customHeight="1">
      <c r="A39" t="s" s="32">
        <v>158</v>
      </c>
      <c r="B39" t="s" s="71">
        <f>F39</f>
        <v>9</v>
      </c>
      <c r="C39" s="72">
        <f>G39</f>
        <v>56.5405582461805</v>
      </c>
      <c r="D39" t="s" s="73">
        <f>IF(F39="Lab","over","under")</f>
        <v>111</v>
      </c>
      <c r="E39" t="s" s="73">
        <v>112</v>
      </c>
      <c r="F39" t="s" s="74">
        <v>9</v>
      </c>
      <c r="G39" s="75">
        <f>AD39</f>
        <v>56.5405582461805</v>
      </c>
      <c r="H39" s="76">
        <f>K39+L39</f>
        <v>0</v>
      </c>
      <c r="I39" t="s" s="77">
        <v>13</v>
      </c>
      <c r="J39" s="75">
        <f>AJ39</f>
        <v>14.4147305865562</v>
      </c>
      <c r="K39" s="25"/>
      <c r="L39" s="25"/>
      <c r="M39" s="25"/>
      <c r="N39" s="25"/>
      <c r="O39" t="s" s="73">
        <v>159</v>
      </c>
      <c r="P39" t="s" s="73">
        <v>158</v>
      </c>
      <c r="Q39" t="s" s="78">
        <v>21</v>
      </c>
      <c r="R39" s="79">
        <f>100*S39</f>
        <v>13.4952388</v>
      </c>
      <c r="S39" s="80">
        <v>0.134952388</v>
      </c>
      <c r="T39" s="28"/>
      <c r="U39" s="29">
        <v>83114</v>
      </c>
      <c r="V39" s="29">
        <v>42741</v>
      </c>
      <c r="W39" s="29">
        <v>209</v>
      </c>
      <c r="X39" s="29">
        <v>18005</v>
      </c>
      <c r="Y39" s="29">
        <v>4360</v>
      </c>
      <c r="Z39" s="31">
        <f>100*Y39/$V39</f>
        <v>10.2009779836691</v>
      </c>
      <c r="AA39" s="29">
        <f>IF(Z39&gt;$V$8,1,0)</f>
        <v>0</v>
      </c>
      <c r="AB39" s="31">
        <f>IF($I39=Y$16,Z39,0)</f>
        <v>0</v>
      </c>
      <c r="AC39" s="29">
        <v>24166</v>
      </c>
      <c r="AD39" s="31">
        <f>100*AC39/$V39</f>
        <v>56.5405582461805</v>
      </c>
      <c r="AE39" s="29">
        <f>IF(AD39&gt;$V$8,1,0)</f>
        <v>1</v>
      </c>
      <c r="AF39" s="31">
        <f>IF($I39=AC$16,AD39,0)</f>
        <v>0</v>
      </c>
      <c r="AG39" s="29">
        <v>6161</v>
      </c>
      <c r="AH39" s="31">
        <f>100*AG39/$V39</f>
        <v>14.4147305865562</v>
      </c>
      <c r="AI39" s="29">
        <f>IF(AH39&gt;$V$8,1,0)</f>
        <v>0</v>
      </c>
      <c r="AJ39" s="31">
        <f>IF($I39=AG$16,AH39,0)</f>
        <v>14.4147305865562</v>
      </c>
      <c r="AK39" s="29">
        <v>1758</v>
      </c>
      <c r="AL39" s="31">
        <f>100*AK39/$V39</f>
        <v>4.11314662736015</v>
      </c>
      <c r="AM39" s="29">
        <f>IF(AL39&gt;$V$8,1,0)</f>
        <v>0</v>
      </c>
      <c r="AN39" s="31">
        <f>IF($I39=AK$16,AL39,0)</f>
        <v>0</v>
      </c>
      <c r="AO39" s="29">
        <v>5768</v>
      </c>
      <c r="AP39" s="31">
        <f>100*AO39/$V39</f>
        <v>13.4952387637163</v>
      </c>
      <c r="AQ39" s="29">
        <f>IF(AP39&gt;$V$8,1,0)</f>
        <v>0</v>
      </c>
      <c r="AR39" s="31">
        <f>IF($I39=AO$16,AP39,0)</f>
        <v>0</v>
      </c>
      <c r="AS39" s="29">
        <v>0</v>
      </c>
      <c r="AT39" s="31">
        <f>100*AS39/$V39</f>
        <v>0</v>
      </c>
      <c r="AU39" s="29">
        <f>IF(AT39&gt;$V$8,1,0)</f>
        <v>0</v>
      </c>
      <c r="AV39" s="31">
        <f>IF($I39=AS$16,AT39,0)</f>
        <v>0</v>
      </c>
      <c r="AW39" s="29">
        <v>0</v>
      </c>
      <c r="AX39" s="31">
        <f>100*AW39/$V39</f>
        <v>0</v>
      </c>
      <c r="AY39" s="29">
        <f>IF(AX39&gt;$V$8,1,0)</f>
        <v>0</v>
      </c>
      <c r="AZ39" s="31">
        <f>IF($I39=AW$16,AX39,0)</f>
        <v>0</v>
      </c>
      <c r="BA39" s="29">
        <v>0</v>
      </c>
      <c r="BB39" s="31">
        <f>100*BA39/$V39</f>
        <v>0</v>
      </c>
      <c r="BC39" s="29">
        <f>IF(BB39&gt;$V$8,1,0)</f>
        <v>0</v>
      </c>
      <c r="BD39" s="31">
        <f>IF($I39=BA$16,BB39,0)</f>
        <v>0</v>
      </c>
      <c r="BE39" s="29">
        <v>0</v>
      </c>
      <c r="BF39" s="31">
        <f>100*BE39/$V39</f>
        <v>0</v>
      </c>
      <c r="BG39" s="29">
        <f>IF(BF39&gt;$V$8,1,0)</f>
        <v>0</v>
      </c>
      <c r="BH39" s="31">
        <f>IF($I39=BE$16,BF39,0)</f>
        <v>0</v>
      </c>
      <c r="BI39" s="29">
        <v>0</v>
      </c>
      <c r="BJ39" s="31">
        <f>100*BI39/$V39</f>
        <v>0</v>
      </c>
      <c r="BK39" s="29">
        <f>IF(BJ39&gt;$V$8,1,0)</f>
        <v>0</v>
      </c>
      <c r="BL39" s="31">
        <f>IF($I39=BI$16,BJ39,0)</f>
        <v>0</v>
      </c>
      <c r="BM39" s="29">
        <v>0</v>
      </c>
      <c r="BN39" s="31">
        <f>100*BM39/$V39</f>
        <v>0</v>
      </c>
      <c r="BO39" s="29">
        <f>IF(BN39&gt;$V$8,1,0)</f>
        <v>0</v>
      </c>
      <c r="BP39" s="31">
        <f>IF($I39=BM$16,BN39,0)</f>
        <v>0</v>
      </c>
      <c r="BQ39" s="29">
        <v>0</v>
      </c>
      <c r="BR39" s="31">
        <f>100*BQ39/$V39</f>
        <v>0</v>
      </c>
      <c r="BS39" s="29">
        <f>IF(BR39&gt;$V$8,1,0)</f>
        <v>0</v>
      </c>
      <c r="BT39" s="31">
        <f>IF($I39=BQ$16,BR39,0)</f>
        <v>0</v>
      </c>
      <c r="BU39" s="29">
        <v>0</v>
      </c>
      <c r="BV39" s="31">
        <f>100*BU39/$V39</f>
        <v>0</v>
      </c>
      <c r="BW39" s="29">
        <f>IF(BV39&gt;$V$8,1,0)</f>
        <v>0</v>
      </c>
      <c r="BX39" s="31">
        <f>IF($I39=BU$16,BV39,0)</f>
        <v>0</v>
      </c>
      <c r="BY39" s="29">
        <v>1185</v>
      </c>
      <c r="BZ39" s="29">
        <v>0</v>
      </c>
      <c r="CA39" s="28"/>
      <c r="CB39" s="20"/>
      <c r="CC39" s="21"/>
    </row>
    <row r="40" ht="15.75" customHeight="1">
      <c r="A40" t="s" s="32">
        <v>160</v>
      </c>
      <c r="B40" t="s" s="71">
        <f>F40</f>
        <v>9</v>
      </c>
      <c r="C40" s="72">
        <f>G40</f>
        <v>56.4226854095977</v>
      </c>
      <c r="D40" t="s" s="68">
        <f>IF(F40="Lab","over","under")</f>
        <v>111</v>
      </c>
      <c r="E40" t="s" s="68">
        <v>112</v>
      </c>
      <c r="F40" t="s" s="74">
        <v>9</v>
      </c>
      <c r="G40" s="81">
        <f>AD40</f>
        <v>56.4226854095977</v>
      </c>
      <c r="H40" s="82">
        <f>K40+L40</f>
        <v>0</v>
      </c>
      <c r="I40" t="s" s="77">
        <v>5</v>
      </c>
      <c r="J40" s="81">
        <f>AB40</f>
        <v>17.8928955299374</v>
      </c>
      <c r="K40" s="13"/>
      <c r="L40" s="13"/>
      <c r="M40" s="13"/>
      <c r="N40" s="13"/>
      <c r="O40" t="s" s="68">
        <v>161</v>
      </c>
      <c r="P40" t="s" s="68">
        <v>160</v>
      </c>
      <c r="Q40" t="s" s="78">
        <v>17</v>
      </c>
      <c r="R40" s="83">
        <f>100*S40</f>
        <v>12.1541023</v>
      </c>
      <c r="S40" s="35">
        <v>0.121541023</v>
      </c>
      <c r="T40" s="16"/>
      <c r="U40" s="37">
        <v>74284</v>
      </c>
      <c r="V40" s="37">
        <v>47449</v>
      </c>
      <c r="W40" s="37">
        <v>225</v>
      </c>
      <c r="X40" s="37">
        <v>18282</v>
      </c>
      <c r="Y40" s="37">
        <v>8490</v>
      </c>
      <c r="Z40" s="38">
        <f>100*Y40/$V40</f>
        <v>17.8928955299374</v>
      </c>
      <c r="AA40" s="37">
        <f>IF(Z40&gt;$V$8,1,0)</f>
        <v>0</v>
      </c>
      <c r="AB40" s="38">
        <f>IF($I40=Y$16,Z40,0)</f>
        <v>17.8928955299374</v>
      </c>
      <c r="AC40" s="37">
        <v>26772</v>
      </c>
      <c r="AD40" s="38">
        <f>100*AC40/$V40</f>
        <v>56.4226854095977</v>
      </c>
      <c r="AE40" s="37">
        <f>IF(AD40&gt;$V$8,1,0)</f>
        <v>1</v>
      </c>
      <c r="AF40" s="38">
        <f>IF($I40=AC$16,AD40,0)</f>
        <v>0</v>
      </c>
      <c r="AG40" s="37">
        <v>2630</v>
      </c>
      <c r="AH40" s="38">
        <f>100*AG40/$V40</f>
        <v>5.54279331492761</v>
      </c>
      <c r="AI40" s="37">
        <f>IF(AH40&gt;$V$8,1,0)</f>
        <v>0</v>
      </c>
      <c r="AJ40" s="38">
        <f>IF($I40=AG$16,AH40,0)</f>
        <v>0</v>
      </c>
      <c r="AK40" s="37">
        <v>5767</v>
      </c>
      <c r="AL40" s="38">
        <f>100*AK40/$V40</f>
        <v>12.1541022993108</v>
      </c>
      <c r="AM40" s="37">
        <f>IF(AL40&gt;$V$8,1,0)</f>
        <v>0</v>
      </c>
      <c r="AN40" s="38">
        <f>IF($I40=AK$16,AL40,0)</f>
        <v>0</v>
      </c>
      <c r="AO40" s="37">
        <v>3294</v>
      </c>
      <c r="AP40" s="38">
        <f>100*AO40/$V40</f>
        <v>6.94219056249868</v>
      </c>
      <c r="AQ40" s="37">
        <f>IF(AP40&gt;$V$8,1,0)</f>
        <v>0</v>
      </c>
      <c r="AR40" s="38">
        <f>IF($I40=AO$16,AP40,0)</f>
        <v>0</v>
      </c>
      <c r="AS40" s="37">
        <v>0</v>
      </c>
      <c r="AT40" s="38">
        <f>100*AS40/$V40</f>
        <v>0</v>
      </c>
      <c r="AU40" s="37">
        <f>IF(AT40&gt;$V$8,1,0)</f>
        <v>0</v>
      </c>
      <c r="AV40" s="38">
        <f>IF($I40=AS$16,AT40,0)</f>
        <v>0</v>
      </c>
      <c r="AW40" s="37">
        <v>0</v>
      </c>
      <c r="AX40" s="38">
        <f>100*AW40/$V40</f>
        <v>0</v>
      </c>
      <c r="AY40" s="37">
        <f>IF(AX40&gt;$V$8,1,0)</f>
        <v>0</v>
      </c>
      <c r="AZ40" s="38">
        <f>IF($I40=AW$16,AX40,0)</f>
        <v>0</v>
      </c>
      <c r="BA40" s="37">
        <v>0</v>
      </c>
      <c r="BB40" s="38">
        <f>100*BA40/$V40</f>
        <v>0</v>
      </c>
      <c r="BC40" s="37">
        <f>IF(BB40&gt;$V$8,1,0)</f>
        <v>0</v>
      </c>
      <c r="BD40" s="38">
        <f>IF($I40=BA$16,BB40,0)</f>
        <v>0</v>
      </c>
      <c r="BE40" s="37">
        <v>0</v>
      </c>
      <c r="BF40" s="38">
        <f>100*BE40/$V40</f>
        <v>0</v>
      </c>
      <c r="BG40" s="37">
        <f>IF(BF40&gt;$V$8,1,0)</f>
        <v>0</v>
      </c>
      <c r="BH40" s="38">
        <f>IF($I40=BE$16,BF40,0)</f>
        <v>0</v>
      </c>
      <c r="BI40" s="37">
        <v>0</v>
      </c>
      <c r="BJ40" s="38">
        <f>100*BI40/$V40</f>
        <v>0</v>
      </c>
      <c r="BK40" s="37">
        <f>IF(BJ40&gt;$V$8,1,0)</f>
        <v>0</v>
      </c>
      <c r="BL40" s="38">
        <f>IF($I40=BI$16,BJ40,0)</f>
        <v>0</v>
      </c>
      <c r="BM40" s="37">
        <v>0</v>
      </c>
      <c r="BN40" s="38">
        <f>100*BM40/$V40</f>
        <v>0</v>
      </c>
      <c r="BO40" s="37">
        <f>IF(BN40&gt;$V$8,1,0)</f>
        <v>0</v>
      </c>
      <c r="BP40" s="38">
        <f>IF($I40=BM$16,BN40,0)</f>
        <v>0</v>
      </c>
      <c r="BQ40" s="37">
        <v>0</v>
      </c>
      <c r="BR40" s="38">
        <f>100*BQ40/$V40</f>
        <v>0</v>
      </c>
      <c r="BS40" s="37">
        <f>IF(BR40&gt;$V$8,1,0)</f>
        <v>0</v>
      </c>
      <c r="BT40" s="38">
        <f>IF($I40=BQ$16,BR40,0)</f>
        <v>0</v>
      </c>
      <c r="BU40" s="37">
        <v>0</v>
      </c>
      <c r="BV40" s="38">
        <f>100*BU40/$V40</f>
        <v>0</v>
      </c>
      <c r="BW40" s="37">
        <f>IF(BV40&gt;$V$8,1,0)</f>
        <v>0</v>
      </c>
      <c r="BX40" s="38">
        <f>IF($I40=BU$16,BV40,0)</f>
        <v>0</v>
      </c>
      <c r="BY40" s="37">
        <v>0</v>
      </c>
      <c r="BZ40" s="37">
        <v>0</v>
      </c>
      <c r="CA40" s="16"/>
      <c r="CB40" s="20"/>
      <c r="CC40" s="21"/>
    </row>
    <row r="41" ht="15.75" customHeight="1">
      <c r="A41" t="s" s="32">
        <v>162</v>
      </c>
      <c r="B41" t="s" s="71">
        <f>F41</f>
        <v>9</v>
      </c>
      <c r="C41" s="72">
        <f>G41</f>
        <v>56.1787495025633</v>
      </c>
      <c r="D41" t="s" s="73">
        <f>IF(F41="Lab","over","under")</f>
        <v>111</v>
      </c>
      <c r="E41" t="s" s="73">
        <v>112</v>
      </c>
      <c r="F41" t="s" s="74">
        <v>9</v>
      </c>
      <c r="G41" s="75">
        <f>AD41</f>
        <v>56.1787495025633</v>
      </c>
      <c r="H41" s="76">
        <f>K41+L41</f>
        <v>0</v>
      </c>
      <c r="I41" t="s" s="77">
        <v>21</v>
      </c>
      <c r="J41" s="75">
        <f>AR41</f>
        <v>13.1861700882511</v>
      </c>
      <c r="K41" s="25"/>
      <c r="L41" s="25"/>
      <c r="M41" s="25"/>
      <c r="N41" s="25"/>
      <c r="O41" t="s" s="73">
        <v>163</v>
      </c>
      <c r="P41" t="s" s="73">
        <v>162</v>
      </c>
      <c r="Q41" t="s" s="78">
        <v>5</v>
      </c>
      <c r="R41" s="79">
        <f>100*S41</f>
        <v>11.3836934</v>
      </c>
      <c r="S41" s="80">
        <v>0.113836934</v>
      </c>
      <c r="T41" s="28"/>
      <c r="U41" s="29">
        <v>73073</v>
      </c>
      <c r="V41" s="29">
        <v>42719</v>
      </c>
      <c r="W41" s="29">
        <v>221</v>
      </c>
      <c r="X41" s="29">
        <v>18366</v>
      </c>
      <c r="Y41" s="29">
        <v>4863</v>
      </c>
      <c r="Z41" s="31">
        <f>100*Y41/$V41</f>
        <v>11.3836934385168</v>
      </c>
      <c r="AA41" s="29">
        <f>IF(Z41&gt;$V$8,1,0)</f>
        <v>0</v>
      </c>
      <c r="AB41" s="31">
        <f>IF($I41=Y$16,Z41,0)</f>
        <v>0</v>
      </c>
      <c r="AC41" s="29">
        <v>23999</v>
      </c>
      <c r="AD41" s="31">
        <f>100*AC41/$V41</f>
        <v>56.1787495025633</v>
      </c>
      <c r="AE41" s="29">
        <f>IF(AD41&gt;$V$8,1,0)</f>
        <v>1</v>
      </c>
      <c r="AF41" s="31">
        <f>IF($I41=AC$16,AD41,0)</f>
        <v>0</v>
      </c>
      <c r="AG41" s="29">
        <v>3865</v>
      </c>
      <c r="AH41" s="31">
        <f>100*AG41/$V41</f>
        <v>9.04749643015988</v>
      </c>
      <c r="AI41" s="29">
        <f>IF(AH41&gt;$V$8,1,0)</f>
        <v>0</v>
      </c>
      <c r="AJ41" s="31">
        <f>IF($I41=AG$16,AH41,0)</f>
        <v>0</v>
      </c>
      <c r="AK41" s="29">
        <v>3305</v>
      </c>
      <c r="AL41" s="31">
        <f>100*AK41/$V41</f>
        <v>7.7366043212622</v>
      </c>
      <c r="AM41" s="29">
        <f>IF(AL41&gt;$V$8,1,0)</f>
        <v>0</v>
      </c>
      <c r="AN41" s="31">
        <f>IF($I41=AK$16,AL41,0)</f>
        <v>0</v>
      </c>
      <c r="AO41" s="29">
        <v>5633</v>
      </c>
      <c r="AP41" s="31">
        <f>100*AO41/$V41</f>
        <v>13.1861700882511</v>
      </c>
      <c r="AQ41" s="29">
        <f>IF(AP41&gt;$V$8,1,0)</f>
        <v>0</v>
      </c>
      <c r="AR41" s="31">
        <f>IF($I41=AO$16,AP41,0)</f>
        <v>13.1861700882511</v>
      </c>
      <c r="AS41" s="29">
        <v>0</v>
      </c>
      <c r="AT41" s="31">
        <f>100*AS41/$V41</f>
        <v>0</v>
      </c>
      <c r="AU41" s="29">
        <f>IF(AT41&gt;$V$8,1,0)</f>
        <v>0</v>
      </c>
      <c r="AV41" s="31">
        <f>IF($I41=AS$16,AT41,0)</f>
        <v>0</v>
      </c>
      <c r="AW41" s="29">
        <v>0</v>
      </c>
      <c r="AX41" s="31">
        <f>100*AW41/$V41</f>
        <v>0</v>
      </c>
      <c r="AY41" s="29">
        <f>IF(AX41&gt;$V$8,1,0)</f>
        <v>0</v>
      </c>
      <c r="AZ41" s="31">
        <f>IF($I41=AW$16,AX41,0)</f>
        <v>0</v>
      </c>
      <c r="BA41" s="29">
        <v>0</v>
      </c>
      <c r="BB41" s="31">
        <f>100*BA41/$V41</f>
        <v>0</v>
      </c>
      <c r="BC41" s="29">
        <f>IF(BB41&gt;$V$8,1,0)</f>
        <v>0</v>
      </c>
      <c r="BD41" s="31">
        <f>IF($I41=BA$16,BB41,0)</f>
        <v>0</v>
      </c>
      <c r="BE41" s="29">
        <v>0</v>
      </c>
      <c r="BF41" s="31">
        <f>100*BE41/$V41</f>
        <v>0</v>
      </c>
      <c r="BG41" s="29">
        <f>IF(BF41&gt;$V$8,1,0)</f>
        <v>0</v>
      </c>
      <c r="BH41" s="31">
        <f>IF($I41=BE$16,BF41,0)</f>
        <v>0</v>
      </c>
      <c r="BI41" s="29">
        <v>0</v>
      </c>
      <c r="BJ41" s="31">
        <f>100*BI41/$V41</f>
        <v>0</v>
      </c>
      <c r="BK41" s="29">
        <f>IF(BJ41&gt;$V$8,1,0)</f>
        <v>0</v>
      </c>
      <c r="BL41" s="31">
        <f>IF($I41=BI$16,BJ41,0)</f>
        <v>0</v>
      </c>
      <c r="BM41" s="29">
        <v>0</v>
      </c>
      <c r="BN41" s="31">
        <f>100*BM41/$V41</f>
        <v>0</v>
      </c>
      <c r="BO41" s="29">
        <f>IF(BN41&gt;$V$8,1,0)</f>
        <v>0</v>
      </c>
      <c r="BP41" s="31">
        <f>IF($I41=BM$16,BN41,0)</f>
        <v>0</v>
      </c>
      <c r="BQ41" s="29">
        <v>0</v>
      </c>
      <c r="BR41" s="31">
        <f>100*BQ41/$V41</f>
        <v>0</v>
      </c>
      <c r="BS41" s="29">
        <f>IF(BR41&gt;$V$8,1,0)</f>
        <v>0</v>
      </c>
      <c r="BT41" s="31">
        <f>IF($I41=BQ$16,BR41,0)</f>
        <v>0</v>
      </c>
      <c r="BU41" s="29">
        <v>0</v>
      </c>
      <c r="BV41" s="31">
        <f>100*BU41/$V41</f>
        <v>0</v>
      </c>
      <c r="BW41" s="29">
        <f>IF(BV41&gt;$V$8,1,0)</f>
        <v>0</v>
      </c>
      <c r="BX41" s="31">
        <f>IF($I41=BU$16,BV41,0)</f>
        <v>0</v>
      </c>
      <c r="BY41" s="29">
        <v>585</v>
      </c>
      <c r="BZ41" s="29">
        <v>0</v>
      </c>
      <c r="CA41" s="28"/>
      <c r="CB41" s="20"/>
      <c r="CC41" s="21"/>
    </row>
    <row r="42" ht="15.75" customHeight="1">
      <c r="A42" t="s" s="32">
        <v>164</v>
      </c>
      <c r="B42" t="s" s="71">
        <f>F42</f>
        <v>9</v>
      </c>
      <c r="C42" s="72">
        <f>G42</f>
        <v>55.4303391890399</v>
      </c>
      <c r="D42" t="s" s="68">
        <f>IF(F42="Lab","over","under")</f>
        <v>111</v>
      </c>
      <c r="E42" t="s" s="68">
        <v>112</v>
      </c>
      <c r="F42" t="s" s="74">
        <v>9</v>
      </c>
      <c r="G42" s="81">
        <f>AD42</f>
        <v>55.4303391890399</v>
      </c>
      <c r="H42" s="82">
        <f>K42+L42</f>
        <v>0</v>
      </c>
      <c r="I42" t="s" s="77">
        <v>5</v>
      </c>
      <c r="J42" s="81">
        <f>AB42</f>
        <v>13.9741465031488</v>
      </c>
      <c r="K42" s="13"/>
      <c r="L42" s="13"/>
      <c r="M42" s="13"/>
      <c r="N42" s="13"/>
      <c r="O42" t="s" s="68">
        <v>165</v>
      </c>
      <c r="P42" t="s" s="68">
        <v>164</v>
      </c>
      <c r="Q42" t="s" s="78">
        <v>21</v>
      </c>
      <c r="R42" s="83">
        <f>100*S42</f>
        <v>10.2419622</v>
      </c>
      <c r="S42" s="35">
        <v>0.102419622</v>
      </c>
      <c r="T42" s="16"/>
      <c r="U42" s="37">
        <v>77282</v>
      </c>
      <c r="V42" s="37">
        <v>45255</v>
      </c>
      <c r="W42" s="37">
        <v>182</v>
      </c>
      <c r="X42" s="37">
        <v>18761</v>
      </c>
      <c r="Y42" s="37">
        <v>6324</v>
      </c>
      <c r="Z42" s="38">
        <f>100*Y42/$V42</f>
        <v>13.9741465031488</v>
      </c>
      <c r="AA42" s="37">
        <f>IF(Z42&gt;$V$8,1,0)</f>
        <v>0</v>
      </c>
      <c r="AB42" s="38">
        <f>IF($I42=Y$16,Z42,0)</f>
        <v>13.9741465031488</v>
      </c>
      <c r="AC42" s="37">
        <v>25085</v>
      </c>
      <c r="AD42" s="38">
        <f>100*AC42/$V42</f>
        <v>55.4303391890399</v>
      </c>
      <c r="AE42" s="37">
        <f>IF(AD42&gt;$V$8,1,0)</f>
        <v>1</v>
      </c>
      <c r="AF42" s="38">
        <f>IF($I42=AC$16,AD42,0)</f>
        <v>0</v>
      </c>
      <c r="AG42" s="37">
        <v>3622</v>
      </c>
      <c r="AH42" s="38">
        <f>100*AG42/$V42</f>
        <v>8.003535520936911</v>
      </c>
      <c r="AI42" s="37">
        <f>IF(AH42&gt;$V$8,1,0)</f>
        <v>0</v>
      </c>
      <c r="AJ42" s="38">
        <f>IF($I42=AG$16,AH42,0)</f>
        <v>0</v>
      </c>
      <c r="AK42" s="37">
        <v>4135</v>
      </c>
      <c r="AL42" s="38">
        <f>100*AK42/$V42</f>
        <v>9.137111921334659</v>
      </c>
      <c r="AM42" s="37">
        <f>IF(AL42&gt;$V$8,1,0)</f>
        <v>0</v>
      </c>
      <c r="AN42" s="38">
        <f>IF($I42=AK$16,AL42,0)</f>
        <v>0</v>
      </c>
      <c r="AO42" s="37">
        <v>4635</v>
      </c>
      <c r="AP42" s="38">
        <f>100*AO42/$V42</f>
        <v>10.241962214120</v>
      </c>
      <c r="AQ42" s="37">
        <f>IF(AP42&gt;$V$8,1,0)</f>
        <v>0</v>
      </c>
      <c r="AR42" s="38">
        <f>IF($I42=AO$16,AP42,0)</f>
        <v>0</v>
      </c>
      <c r="AS42" s="37">
        <v>0</v>
      </c>
      <c r="AT42" s="38">
        <f>100*AS42/$V42</f>
        <v>0</v>
      </c>
      <c r="AU42" s="37">
        <f>IF(AT42&gt;$V$8,1,0)</f>
        <v>0</v>
      </c>
      <c r="AV42" s="38">
        <f>IF($I42=AS$16,AT42,0)</f>
        <v>0</v>
      </c>
      <c r="AW42" s="37">
        <v>0</v>
      </c>
      <c r="AX42" s="38">
        <f>100*AW42/$V42</f>
        <v>0</v>
      </c>
      <c r="AY42" s="37">
        <f>IF(AX42&gt;$V$8,1,0)</f>
        <v>0</v>
      </c>
      <c r="AZ42" s="38">
        <f>IF($I42=AW$16,AX42,0)</f>
        <v>0</v>
      </c>
      <c r="BA42" s="37">
        <v>0</v>
      </c>
      <c r="BB42" s="38">
        <f>100*BA42/$V42</f>
        <v>0</v>
      </c>
      <c r="BC42" s="37">
        <f>IF(BB42&gt;$V$8,1,0)</f>
        <v>0</v>
      </c>
      <c r="BD42" s="38">
        <f>IF($I42=BA$16,BB42,0)</f>
        <v>0</v>
      </c>
      <c r="BE42" s="37">
        <v>0</v>
      </c>
      <c r="BF42" s="38">
        <f>100*BE42/$V42</f>
        <v>0</v>
      </c>
      <c r="BG42" s="37">
        <f>IF(BF42&gt;$V$8,1,0)</f>
        <v>0</v>
      </c>
      <c r="BH42" s="38">
        <f>IF($I42=BE$16,BF42,0)</f>
        <v>0</v>
      </c>
      <c r="BI42" s="37">
        <v>0</v>
      </c>
      <c r="BJ42" s="38">
        <f>100*BI42/$V42</f>
        <v>0</v>
      </c>
      <c r="BK42" s="37">
        <f>IF(BJ42&gt;$V$8,1,0)</f>
        <v>0</v>
      </c>
      <c r="BL42" s="38">
        <f>IF($I42=BI$16,BJ42,0)</f>
        <v>0</v>
      </c>
      <c r="BM42" s="37">
        <v>0</v>
      </c>
      <c r="BN42" s="38">
        <f>100*BM42/$V42</f>
        <v>0</v>
      </c>
      <c r="BO42" s="37">
        <f>IF(BN42&gt;$V$8,1,0)</f>
        <v>0</v>
      </c>
      <c r="BP42" s="38">
        <f>IF($I42=BM$16,BN42,0)</f>
        <v>0</v>
      </c>
      <c r="BQ42" s="37">
        <v>0</v>
      </c>
      <c r="BR42" s="38">
        <f>100*BQ42/$V42</f>
        <v>0</v>
      </c>
      <c r="BS42" s="37">
        <f>IF(BR42&gt;$V$8,1,0)</f>
        <v>0</v>
      </c>
      <c r="BT42" s="38">
        <f>IF($I42=BQ$16,BR42,0)</f>
        <v>0</v>
      </c>
      <c r="BU42" s="37">
        <v>0</v>
      </c>
      <c r="BV42" s="38">
        <f>100*BU42/$V42</f>
        <v>0</v>
      </c>
      <c r="BW42" s="37">
        <f>IF(BV42&gt;$V$8,1,0)</f>
        <v>0</v>
      </c>
      <c r="BX42" s="38">
        <f>IF($I42=BU$16,BV42,0)</f>
        <v>0</v>
      </c>
      <c r="BY42" s="37">
        <v>0</v>
      </c>
      <c r="BZ42" s="37">
        <v>0</v>
      </c>
      <c r="CA42" s="16"/>
      <c r="CB42" s="20"/>
      <c r="CC42" s="21"/>
    </row>
    <row r="43" ht="15.75" customHeight="1">
      <c r="A43" t="s" s="32">
        <v>166</v>
      </c>
      <c r="B43" t="s" s="71">
        <f>F43</f>
        <v>9</v>
      </c>
      <c r="C43" s="72">
        <f>G43</f>
        <v>55.220309004838</v>
      </c>
      <c r="D43" t="s" s="73">
        <f>IF(F43="Lab","over","under")</f>
        <v>111</v>
      </c>
      <c r="E43" t="s" s="73">
        <v>112</v>
      </c>
      <c r="F43" t="s" s="74">
        <v>9</v>
      </c>
      <c r="G43" s="75">
        <f>AD43</f>
        <v>55.220309004838</v>
      </c>
      <c r="H43" s="76">
        <f>K43+L43</f>
        <v>0</v>
      </c>
      <c r="I43" t="s" s="77">
        <v>21</v>
      </c>
      <c r="J43" s="75">
        <f>AR43</f>
        <v>15.4138271861832</v>
      </c>
      <c r="K43" s="25"/>
      <c r="L43" s="25"/>
      <c r="M43" s="25"/>
      <c r="N43" s="25"/>
      <c r="O43" t="s" s="73">
        <v>167</v>
      </c>
      <c r="P43" t="s" s="73">
        <v>166</v>
      </c>
      <c r="Q43" t="s" s="78">
        <v>5</v>
      </c>
      <c r="R43" s="79">
        <f>100*S43</f>
        <v>13.6347084</v>
      </c>
      <c r="S43" s="80">
        <v>0.136347084</v>
      </c>
      <c r="T43" s="28"/>
      <c r="U43" s="29">
        <v>73452</v>
      </c>
      <c r="V43" s="29">
        <v>38446</v>
      </c>
      <c r="W43" s="29">
        <v>638</v>
      </c>
      <c r="X43" s="29">
        <v>15304</v>
      </c>
      <c r="Y43" s="29">
        <v>5242</v>
      </c>
      <c r="Z43" s="31">
        <f>100*Y43/$V43</f>
        <v>13.6347084222026</v>
      </c>
      <c r="AA43" s="29">
        <f>IF(Z43&gt;$V$8,1,0)</f>
        <v>0</v>
      </c>
      <c r="AB43" s="31">
        <f>IF($I43=Y$16,Z43,0)</f>
        <v>0</v>
      </c>
      <c r="AC43" s="29">
        <v>21230</v>
      </c>
      <c r="AD43" s="31">
        <f>100*AC43/$V43</f>
        <v>55.220309004838</v>
      </c>
      <c r="AE43" s="29">
        <f>IF(AD43&gt;$V$8,1,0)</f>
        <v>1</v>
      </c>
      <c r="AF43" s="31">
        <f>IF($I43=AC$16,AD43,0)</f>
        <v>0</v>
      </c>
      <c r="AG43" s="29">
        <v>3863</v>
      </c>
      <c r="AH43" s="31">
        <f>100*AG43/$V43</f>
        <v>10.0478593351714</v>
      </c>
      <c r="AI43" s="29">
        <f>IF(AH43&gt;$V$8,1,0)</f>
        <v>0</v>
      </c>
      <c r="AJ43" s="31">
        <f>IF($I43=AG$16,AH43,0)</f>
        <v>0</v>
      </c>
      <c r="AK43" s="29">
        <v>0</v>
      </c>
      <c r="AL43" s="31">
        <f>100*AK43/$V43</f>
        <v>0</v>
      </c>
      <c r="AM43" s="29">
        <f>IF(AL43&gt;$V$8,1,0)</f>
        <v>0</v>
      </c>
      <c r="AN43" s="31">
        <f>IF($I43=AK$16,AL43,0)</f>
        <v>0</v>
      </c>
      <c r="AO43" s="29">
        <v>5926</v>
      </c>
      <c r="AP43" s="31">
        <f>100*AO43/$V43</f>
        <v>15.4138271861832</v>
      </c>
      <c r="AQ43" s="29">
        <f>IF(AP43&gt;$V$8,1,0)</f>
        <v>0</v>
      </c>
      <c r="AR43" s="31">
        <f>IF($I43=AO$16,AP43,0)</f>
        <v>15.4138271861832</v>
      </c>
      <c r="AS43" s="29">
        <v>0</v>
      </c>
      <c r="AT43" s="31">
        <f>100*AS43/$V43</f>
        <v>0</v>
      </c>
      <c r="AU43" s="29">
        <f>IF(AT43&gt;$V$8,1,0)</f>
        <v>0</v>
      </c>
      <c r="AV43" s="31">
        <f>IF($I43=AS$16,AT43,0)</f>
        <v>0</v>
      </c>
      <c r="AW43" s="29">
        <v>0</v>
      </c>
      <c r="AX43" s="31">
        <f>100*AW43/$V43</f>
        <v>0</v>
      </c>
      <c r="AY43" s="29">
        <f>IF(AX43&gt;$V$8,1,0)</f>
        <v>0</v>
      </c>
      <c r="AZ43" s="31">
        <f>IF($I43=AW$16,AX43,0)</f>
        <v>0</v>
      </c>
      <c r="BA43" s="29">
        <v>0</v>
      </c>
      <c r="BB43" s="31">
        <f>100*BA43/$V43</f>
        <v>0</v>
      </c>
      <c r="BC43" s="29">
        <f>IF(BB43&gt;$V$8,1,0)</f>
        <v>0</v>
      </c>
      <c r="BD43" s="31">
        <f>IF($I43=BA$16,BB43,0)</f>
        <v>0</v>
      </c>
      <c r="BE43" s="29">
        <v>0</v>
      </c>
      <c r="BF43" s="31">
        <f>100*BE43/$V43</f>
        <v>0</v>
      </c>
      <c r="BG43" s="29">
        <f>IF(BF43&gt;$V$8,1,0)</f>
        <v>0</v>
      </c>
      <c r="BH43" s="31">
        <f>IF($I43=BE$16,BF43,0)</f>
        <v>0</v>
      </c>
      <c r="BI43" s="29">
        <v>0</v>
      </c>
      <c r="BJ43" s="31">
        <f>100*BI43/$V43</f>
        <v>0</v>
      </c>
      <c r="BK43" s="29">
        <f>IF(BJ43&gt;$V$8,1,0)</f>
        <v>0</v>
      </c>
      <c r="BL43" s="31">
        <f>IF($I43=BI$16,BJ43,0)</f>
        <v>0</v>
      </c>
      <c r="BM43" s="29">
        <v>0</v>
      </c>
      <c r="BN43" s="31">
        <f>100*BM43/$V43</f>
        <v>0</v>
      </c>
      <c r="BO43" s="29">
        <f>IF(BN43&gt;$V$8,1,0)</f>
        <v>0</v>
      </c>
      <c r="BP43" s="31">
        <f>IF($I43=BM$16,BN43,0)</f>
        <v>0</v>
      </c>
      <c r="BQ43" s="29">
        <v>0</v>
      </c>
      <c r="BR43" s="31">
        <f>100*BQ43/$V43</f>
        <v>0</v>
      </c>
      <c r="BS43" s="29">
        <f>IF(BR43&gt;$V$8,1,0)</f>
        <v>0</v>
      </c>
      <c r="BT43" s="31">
        <f>IF($I43=BQ$16,BR43,0)</f>
        <v>0</v>
      </c>
      <c r="BU43" s="29">
        <v>0</v>
      </c>
      <c r="BV43" s="31">
        <f>100*BU43/$V43</f>
        <v>0</v>
      </c>
      <c r="BW43" s="29">
        <f>IF(BV43&gt;$V$8,1,0)</f>
        <v>0</v>
      </c>
      <c r="BX43" s="31">
        <f>IF($I43=BU$16,BV43,0)</f>
        <v>0</v>
      </c>
      <c r="BY43" s="29">
        <v>987</v>
      </c>
      <c r="BZ43" s="29">
        <v>0</v>
      </c>
      <c r="CA43" s="28"/>
      <c r="CB43" s="20"/>
      <c r="CC43" s="21"/>
    </row>
    <row r="44" ht="15.75" customHeight="1">
      <c r="A44" t="s" s="32">
        <v>168</v>
      </c>
      <c r="B44" t="s" s="71">
        <f>F44</f>
        <v>9</v>
      </c>
      <c r="C44" s="72">
        <f>G44</f>
        <v>55.1706552329864</v>
      </c>
      <c r="D44" t="s" s="68">
        <f>IF(F44="Lab","over","under")</f>
        <v>111</v>
      </c>
      <c r="E44" t="s" s="68">
        <v>112</v>
      </c>
      <c r="F44" t="s" s="74">
        <v>9</v>
      </c>
      <c r="G44" s="81">
        <f>AD44</f>
        <v>55.1706552329864</v>
      </c>
      <c r="H44" s="82">
        <f>K44+L44</f>
        <v>0</v>
      </c>
      <c r="I44" t="s" s="77">
        <v>5</v>
      </c>
      <c r="J44" s="81">
        <f>AB44</f>
        <v>18.3631452694407</v>
      </c>
      <c r="K44" s="13"/>
      <c r="L44" s="13"/>
      <c r="M44" s="13"/>
      <c r="N44" s="13"/>
      <c r="O44" t="s" s="68">
        <v>169</v>
      </c>
      <c r="P44" t="s" s="68">
        <v>168</v>
      </c>
      <c r="Q44" t="s" s="78">
        <v>21</v>
      </c>
      <c r="R44" s="83">
        <f>100*S44</f>
        <v>10.7134088</v>
      </c>
      <c r="S44" s="35">
        <v>0.107134088</v>
      </c>
      <c r="T44" s="16"/>
      <c r="U44" s="37">
        <v>76168</v>
      </c>
      <c r="V44" s="37">
        <v>52943</v>
      </c>
      <c r="W44" s="37">
        <v>255</v>
      </c>
      <c r="X44" s="37">
        <v>19487</v>
      </c>
      <c r="Y44" s="37">
        <v>9722</v>
      </c>
      <c r="Z44" s="38">
        <f>100*Y44/$V44</f>
        <v>18.3631452694407</v>
      </c>
      <c r="AA44" s="37">
        <f>IF(Z44&gt;$V$8,1,0)</f>
        <v>0</v>
      </c>
      <c r="AB44" s="38">
        <f>IF($I44=Y$16,Z44,0)</f>
        <v>18.3631452694407</v>
      </c>
      <c r="AC44" s="37">
        <v>29209</v>
      </c>
      <c r="AD44" s="38">
        <f>100*AC44/$V44</f>
        <v>55.1706552329864</v>
      </c>
      <c r="AE44" s="37">
        <f>IF(AD44&gt;$V$8,1,0)</f>
        <v>1</v>
      </c>
      <c r="AF44" s="38">
        <f>IF($I44=AC$16,AD44,0)</f>
        <v>0</v>
      </c>
      <c r="AG44" s="37">
        <v>4438</v>
      </c>
      <c r="AH44" s="38">
        <f>100*AG44/$V44</f>
        <v>8.38260015488355</v>
      </c>
      <c r="AI44" s="37">
        <f>IF(AH44&gt;$V$8,1,0)</f>
        <v>0</v>
      </c>
      <c r="AJ44" s="38">
        <f>IF($I44=AG$16,AH44,0)</f>
        <v>0</v>
      </c>
      <c r="AK44" s="37">
        <v>2546</v>
      </c>
      <c r="AL44" s="38">
        <f>100*AK44/$V44</f>
        <v>4.80894546965605</v>
      </c>
      <c r="AM44" s="37">
        <f>IF(AL44&gt;$V$8,1,0)</f>
        <v>0</v>
      </c>
      <c r="AN44" s="38">
        <f>IF($I44=AK$16,AL44,0)</f>
        <v>0</v>
      </c>
      <c r="AO44" s="37">
        <v>5672</v>
      </c>
      <c r="AP44" s="38">
        <f>100*AO44/$V44</f>
        <v>10.7134087603649</v>
      </c>
      <c r="AQ44" s="37">
        <f>IF(AP44&gt;$V$8,1,0)</f>
        <v>0</v>
      </c>
      <c r="AR44" s="38">
        <f>IF($I44=AO$16,AP44,0)</f>
        <v>0</v>
      </c>
      <c r="AS44" s="37">
        <v>0</v>
      </c>
      <c r="AT44" s="38">
        <f>100*AS44/$V44</f>
        <v>0</v>
      </c>
      <c r="AU44" s="37">
        <f>IF(AT44&gt;$V$8,1,0)</f>
        <v>0</v>
      </c>
      <c r="AV44" s="38">
        <f>IF($I44=AS$16,AT44,0)</f>
        <v>0</v>
      </c>
      <c r="AW44" s="37">
        <v>0</v>
      </c>
      <c r="AX44" s="38">
        <f>100*AW44/$V44</f>
        <v>0</v>
      </c>
      <c r="AY44" s="37">
        <f>IF(AX44&gt;$V$8,1,0)</f>
        <v>0</v>
      </c>
      <c r="AZ44" s="38">
        <f>IF($I44=AW$16,AX44,0)</f>
        <v>0</v>
      </c>
      <c r="BA44" s="37">
        <v>0</v>
      </c>
      <c r="BB44" s="38">
        <f>100*BA44/$V44</f>
        <v>0</v>
      </c>
      <c r="BC44" s="37">
        <f>IF(BB44&gt;$V$8,1,0)</f>
        <v>0</v>
      </c>
      <c r="BD44" s="38">
        <f>IF($I44=BA$16,BB44,0)</f>
        <v>0</v>
      </c>
      <c r="BE44" s="37">
        <v>0</v>
      </c>
      <c r="BF44" s="38">
        <f>100*BE44/$V44</f>
        <v>0</v>
      </c>
      <c r="BG44" s="37">
        <f>IF(BF44&gt;$V$8,1,0)</f>
        <v>0</v>
      </c>
      <c r="BH44" s="38">
        <f>IF($I44=BE$16,BF44,0)</f>
        <v>0</v>
      </c>
      <c r="BI44" s="37">
        <v>0</v>
      </c>
      <c r="BJ44" s="38">
        <f>100*BI44/$V44</f>
        <v>0</v>
      </c>
      <c r="BK44" s="37">
        <f>IF(BJ44&gt;$V$8,1,0)</f>
        <v>0</v>
      </c>
      <c r="BL44" s="38">
        <f>IF($I44=BI$16,BJ44,0)</f>
        <v>0</v>
      </c>
      <c r="BM44" s="37">
        <v>0</v>
      </c>
      <c r="BN44" s="38">
        <f>100*BM44/$V44</f>
        <v>0</v>
      </c>
      <c r="BO44" s="37">
        <f>IF(BN44&gt;$V$8,1,0)</f>
        <v>0</v>
      </c>
      <c r="BP44" s="38">
        <f>IF($I44=BM$16,BN44,0)</f>
        <v>0</v>
      </c>
      <c r="BQ44" s="37">
        <v>0</v>
      </c>
      <c r="BR44" s="38">
        <f>100*BQ44/$V44</f>
        <v>0</v>
      </c>
      <c r="BS44" s="37">
        <f>IF(BR44&gt;$V$8,1,0)</f>
        <v>0</v>
      </c>
      <c r="BT44" s="38">
        <f>IF($I44=BQ$16,BR44,0)</f>
        <v>0</v>
      </c>
      <c r="BU44" s="37">
        <v>0</v>
      </c>
      <c r="BV44" s="38">
        <f>100*BU44/$V44</f>
        <v>0</v>
      </c>
      <c r="BW44" s="37">
        <f>IF(BV44&gt;$V$8,1,0)</f>
        <v>0</v>
      </c>
      <c r="BX44" s="38">
        <f>IF($I44=BU$16,BV44,0)</f>
        <v>0</v>
      </c>
      <c r="BY44" s="37">
        <v>0</v>
      </c>
      <c r="BZ44" s="37">
        <v>0</v>
      </c>
      <c r="CA44" s="16"/>
      <c r="CB44" s="20"/>
      <c r="CC44" s="21"/>
    </row>
    <row r="45" ht="15.75" customHeight="1">
      <c r="A45" t="s" s="32">
        <v>170</v>
      </c>
      <c r="B45" t="s" s="71">
        <f>F45</f>
        <v>9</v>
      </c>
      <c r="C45" s="72">
        <f>G45</f>
        <v>55.092993882959</v>
      </c>
      <c r="D45" t="s" s="73">
        <f>IF(F45="Lab","over","under")</f>
        <v>111</v>
      </c>
      <c r="E45" t="s" s="73">
        <v>112</v>
      </c>
      <c r="F45" t="s" s="74">
        <v>9</v>
      </c>
      <c r="G45" s="75">
        <f>AD45</f>
        <v>55.092993882959</v>
      </c>
      <c r="H45" s="76">
        <f>K45+L45</f>
        <v>0</v>
      </c>
      <c r="I45" t="s" s="77">
        <v>17</v>
      </c>
      <c r="J45" s="75">
        <f>AN45</f>
        <v>14.7205230441566</v>
      </c>
      <c r="K45" s="25"/>
      <c r="L45" s="25"/>
      <c r="M45" s="25"/>
      <c r="N45" s="25"/>
      <c r="O45" t="s" s="73">
        <v>171</v>
      </c>
      <c r="P45" t="s" s="73">
        <v>170</v>
      </c>
      <c r="Q45" t="s" s="78">
        <v>5</v>
      </c>
      <c r="R45" s="79">
        <f>100*S45</f>
        <v>13.7794398</v>
      </c>
      <c r="S45" s="80">
        <v>0.137794398</v>
      </c>
      <c r="T45" s="28"/>
      <c r="U45" s="29">
        <v>78740</v>
      </c>
      <c r="V45" s="29">
        <v>40379</v>
      </c>
      <c r="W45" s="29">
        <v>157</v>
      </c>
      <c r="X45" s="29">
        <v>16302</v>
      </c>
      <c r="Y45" s="29">
        <v>5564</v>
      </c>
      <c r="Z45" s="31">
        <f>100*Y45/$V45</f>
        <v>13.7794398078209</v>
      </c>
      <c r="AA45" s="29">
        <f>IF(Z45&gt;$V$8,1,0)</f>
        <v>0</v>
      </c>
      <c r="AB45" s="31">
        <f>IF($I45=Y$16,Z45,0)</f>
        <v>0</v>
      </c>
      <c r="AC45" s="29">
        <v>22246</v>
      </c>
      <c r="AD45" s="31">
        <f>100*AC45/$V45</f>
        <v>55.092993882959</v>
      </c>
      <c r="AE45" s="29">
        <f>IF(AD45&gt;$V$8,1,0)</f>
        <v>1</v>
      </c>
      <c r="AF45" s="31">
        <f>IF($I45=AC$16,AD45,0)</f>
        <v>0</v>
      </c>
      <c r="AG45" s="29">
        <v>1872</v>
      </c>
      <c r="AH45" s="31">
        <f>100*AG45/$V45</f>
        <v>4.63607320636965</v>
      </c>
      <c r="AI45" s="29">
        <f>IF(AH45&gt;$V$8,1,0)</f>
        <v>0</v>
      </c>
      <c r="AJ45" s="31">
        <f>IF($I45=AG$16,AH45,0)</f>
        <v>0</v>
      </c>
      <c r="AK45" s="29">
        <v>5944</v>
      </c>
      <c r="AL45" s="31">
        <f>100*AK45/$V45</f>
        <v>14.7205230441566</v>
      </c>
      <c r="AM45" s="29">
        <f>IF(AL45&gt;$V$8,1,0)</f>
        <v>0</v>
      </c>
      <c r="AN45" s="31">
        <f>IF($I45=AK$16,AL45,0)</f>
        <v>14.7205230441566</v>
      </c>
      <c r="AO45" s="29">
        <v>3482</v>
      </c>
      <c r="AP45" s="31">
        <f>100*AO45/$V45</f>
        <v>8.62329428663414</v>
      </c>
      <c r="AQ45" s="29">
        <f>IF(AP45&gt;$V$8,1,0)</f>
        <v>0</v>
      </c>
      <c r="AR45" s="31">
        <f>IF($I45=AO$16,AP45,0)</f>
        <v>0</v>
      </c>
      <c r="AS45" s="29">
        <v>0</v>
      </c>
      <c r="AT45" s="31">
        <f>100*AS45/$V45</f>
        <v>0</v>
      </c>
      <c r="AU45" s="29">
        <f>IF(AT45&gt;$V$8,1,0)</f>
        <v>0</v>
      </c>
      <c r="AV45" s="31">
        <f>IF($I45=AS$16,AT45,0)</f>
        <v>0</v>
      </c>
      <c r="AW45" s="29">
        <v>0</v>
      </c>
      <c r="AX45" s="31">
        <f>100*AW45/$V45</f>
        <v>0</v>
      </c>
      <c r="AY45" s="29">
        <f>IF(AX45&gt;$V$8,1,0)</f>
        <v>0</v>
      </c>
      <c r="AZ45" s="31">
        <f>IF($I45=AW$16,AX45,0)</f>
        <v>0</v>
      </c>
      <c r="BA45" s="29">
        <v>0</v>
      </c>
      <c r="BB45" s="31">
        <f>100*BA45/$V45</f>
        <v>0</v>
      </c>
      <c r="BC45" s="29">
        <f>IF(BB45&gt;$V$8,1,0)</f>
        <v>0</v>
      </c>
      <c r="BD45" s="31">
        <f>IF($I45=BA$16,BB45,0)</f>
        <v>0</v>
      </c>
      <c r="BE45" s="29">
        <v>0</v>
      </c>
      <c r="BF45" s="31">
        <f>100*BE45/$V45</f>
        <v>0</v>
      </c>
      <c r="BG45" s="29">
        <f>IF(BF45&gt;$V$8,1,0)</f>
        <v>0</v>
      </c>
      <c r="BH45" s="31">
        <f>IF($I45=BE$16,BF45,0)</f>
        <v>0</v>
      </c>
      <c r="BI45" s="29">
        <v>0</v>
      </c>
      <c r="BJ45" s="31">
        <f>100*BI45/$V45</f>
        <v>0</v>
      </c>
      <c r="BK45" s="29">
        <f>IF(BJ45&gt;$V$8,1,0)</f>
        <v>0</v>
      </c>
      <c r="BL45" s="31">
        <f>IF($I45=BI$16,BJ45,0)</f>
        <v>0</v>
      </c>
      <c r="BM45" s="29">
        <v>0</v>
      </c>
      <c r="BN45" s="31">
        <f>100*BM45/$V45</f>
        <v>0</v>
      </c>
      <c r="BO45" s="29">
        <f>IF(BN45&gt;$V$8,1,0)</f>
        <v>0</v>
      </c>
      <c r="BP45" s="31">
        <f>IF($I45=BM$16,BN45,0)</f>
        <v>0</v>
      </c>
      <c r="BQ45" s="29">
        <v>0</v>
      </c>
      <c r="BR45" s="31">
        <f>100*BQ45/$V45</f>
        <v>0</v>
      </c>
      <c r="BS45" s="29">
        <f>IF(BR45&gt;$V$8,1,0)</f>
        <v>0</v>
      </c>
      <c r="BT45" s="31">
        <f>IF($I45=BQ$16,BR45,0)</f>
        <v>0</v>
      </c>
      <c r="BU45" s="29">
        <v>0</v>
      </c>
      <c r="BV45" s="31">
        <f>100*BU45/$V45</f>
        <v>0</v>
      </c>
      <c r="BW45" s="29">
        <f>IF(BV45&gt;$V$8,1,0)</f>
        <v>0</v>
      </c>
      <c r="BX45" s="31">
        <f>IF($I45=BU$16,BV45,0)</f>
        <v>0</v>
      </c>
      <c r="BY45" s="29">
        <v>0</v>
      </c>
      <c r="BZ45" s="29">
        <v>0</v>
      </c>
      <c r="CA45" s="28"/>
      <c r="CB45" s="20"/>
      <c r="CC45" s="21"/>
    </row>
    <row r="46" ht="15.75" customHeight="1">
      <c r="A46" t="s" s="32">
        <v>172</v>
      </c>
      <c r="B46" t="s" s="71">
        <f>F46</f>
        <v>9</v>
      </c>
      <c r="C46" s="72">
        <f>G46</f>
        <v>54.068516866901</v>
      </c>
      <c r="D46" t="s" s="68">
        <f>IF(F46="Lab","over","under")</f>
        <v>111</v>
      </c>
      <c r="E46" t="s" s="68">
        <v>112</v>
      </c>
      <c r="F46" t="s" s="74">
        <v>9</v>
      </c>
      <c r="G46" s="81">
        <f>AD46</f>
        <v>54.068516866901</v>
      </c>
      <c r="H46" s="82">
        <f>K46+L46</f>
        <v>0</v>
      </c>
      <c r="I46" t="s" s="77">
        <v>5</v>
      </c>
      <c r="J46" s="81">
        <f>AB46</f>
        <v>16.7514820838361</v>
      </c>
      <c r="K46" s="13"/>
      <c r="L46" s="13"/>
      <c r="M46" s="13"/>
      <c r="N46" s="13"/>
      <c r="O46" t="s" s="68">
        <v>173</v>
      </c>
      <c r="P46" t="s" s="68">
        <v>172</v>
      </c>
      <c r="Q46" t="s" s="78">
        <v>21</v>
      </c>
      <c r="R46" s="83">
        <f>100*S46</f>
        <v>10.1017785</v>
      </c>
      <c r="S46" s="35">
        <v>0.101017785</v>
      </c>
      <c r="T46" s="16"/>
      <c r="U46" s="37">
        <v>77891</v>
      </c>
      <c r="V46" s="37">
        <v>38122</v>
      </c>
      <c r="W46" s="37">
        <v>172</v>
      </c>
      <c r="X46" s="37">
        <v>14226</v>
      </c>
      <c r="Y46" s="37">
        <v>6386</v>
      </c>
      <c r="Z46" s="38">
        <f>100*Y46/$V46</f>
        <v>16.7514820838361</v>
      </c>
      <c r="AA46" s="37">
        <f>IF(Z46&gt;$V$8,1,0)</f>
        <v>0</v>
      </c>
      <c r="AB46" s="38">
        <f>IF($I46=Y$16,Z46,0)</f>
        <v>16.7514820838361</v>
      </c>
      <c r="AC46" s="37">
        <v>20612</v>
      </c>
      <c r="AD46" s="38">
        <f>100*AC46/$V46</f>
        <v>54.068516866901</v>
      </c>
      <c r="AE46" s="37">
        <f>IF(AD46&gt;$V$8,1,0)</f>
        <v>1</v>
      </c>
      <c r="AF46" s="38">
        <f>IF($I46=AC$16,AD46,0)</f>
        <v>0</v>
      </c>
      <c r="AG46" s="37">
        <v>3667</v>
      </c>
      <c r="AH46" s="38">
        <f>100*AG46/$V46</f>
        <v>9.619117569907139</v>
      </c>
      <c r="AI46" s="37">
        <f>IF(AH46&gt;$V$8,1,0)</f>
        <v>0</v>
      </c>
      <c r="AJ46" s="38">
        <f>IF($I46=AG$16,AH46,0)</f>
        <v>0</v>
      </c>
      <c r="AK46" s="37">
        <v>2148</v>
      </c>
      <c r="AL46" s="38">
        <f>100*AK46/$V46</f>
        <v>5.63454173443156</v>
      </c>
      <c r="AM46" s="37">
        <f>IF(AL46&gt;$V$8,1,0)</f>
        <v>0</v>
      </c>
      <c r="AN46" s="38">
        <f>IF($I46=AK$16,AL46,0)</f>
        <v>0</v>
      </c>
      <c r="AO46" s="37">
        <v>3851</v>
      </c>
      <c r="AP46" s="38">
        <f>100*AO46/$V46</f>
        <v>10.1017785006033</v>
      </c>
      <c r="AQ46" s="37">
        <f>IF(AP46&gt;$V$8,1,0)</f>
        <v>0</v>
      </c>
      <c r="AR46" s="38">
        <f>IF($I46=AO$16,AP46,0)</f>
        <v>0</v>
      </c>
      <c r="AS46" s="37">
        <v>0</v>
      </c>
      <c r="AT46" s="38">
        <f>100*AS46/$V46</f>
        <v>0</v>
      </c>
      <c r="AU46" s="37">
        <f>IF(AT46&gt;$V$8,1,0)</f>
        <v>0</v>
      </c>
      <c r="AV46" s="38">
        <f>IF($I46=AS$16,AT46,0)</f>
        <v>0</v>
      </c>
      <c r="AW46" s="37">
        <v>0</v>
      </c>
      <c r="AX46" s="38">
        <f>100*AW46/$V46</f>
        <v>0</v>
      </c>
      <c r="AY46" s="37">
        <f>IF(AX46&gt;$V$8,1,0)</f>
        <v>0</v>
      </c>
      <c r="AZ46" s="38">
        <f>IF($I46=AW$16,AX46,0)</f>
        <v>0</v>
      </c>
      <c r="BA46" s="37">
        <v>0</v>
      </c>
      <c r="BB46" s="38">
        <f>100*BA46/$V46</f>
        <v>0</v>
      </c>
      <c r="BC46" s="37">
        <f>IF(BB46&gt;$V$8,1,0)</f>
        <v>0</v>
      </c>
      <c r="BD46" s="38">
        <f>IF($I46=BA$16,BB46,0)</f>
        <v>0</v>
      </c>
      <c r="BE46" s="37">
        <v>0</v>
      </c>
      <c r="BF46" s="38">
        <f>100*BE46/$V46</f>
        <v>0</v>
      </c>
      <c r="BG46" s="37">
        <f>IF(BF46&gt;$V$8,1,0)</f>
        <v>0</v>
      </c>
      <c r="BH46" s="38">
        <f>IF($I46=BE$16,BF46,0)</f>
        <v>0</v>
      </c>
      <c r="BI46" s="37">
        <v>0</v>
      </c>
      <c r="BJ46" s="38">
        <f>100*BI46/$V46</f>
        <v>0</v>
      </c>
      <c r="BK46" s="37">
        <f>IF(BJ46&gt;$V$8,1,0)</f>
        <v>0</v>
      </c>
      <c r="BL46" s="38">
        <f>IF($I46=BI$16,BJ46,0)</f>
        <v>0</v>
      </c>
      <c r="BM46" s="37">
        <v>0</v>
      </c>
      <c r="BN46" s="38">
        <f>100*BM46/$V46</f>
        <v>0</v>
      </c>
      <c r="BO46" s="37">
        <f>IF(BN46&gt;$V$8,1,0)</f>
        <v>0</v>
      </c>
      <c r="BP46" s="38">
        <f>IF($I46=BM$16,BN46,0)</f>
        <v>0</v>
      </c>
      <c r="BQ46" s="37">
        <v>0</v>
      </c>
      <c r="BR46" s="38">
        <f>100*BQ46/$V46</f>
        <v>0</v>
      </c>
      <c r="BS46" s="37">
        <f>IF(BR46&gt;$V$8,1,0)</f>
        <v>0</v>
      </c>
      <c r="BT46" s="38">
        <f>IF($I46=BQ$16,BR46,0)</f>
        <v>0</v>
      </c>
      <c r="BU46" s="37">
        <v>0</v>
      </c>
      <c r="BV46" s="38">
        <f>100*BU46/$V46</f>
        <v>0</v>
      </c>
      <c r="BW46" s="37">
        <f>IF(BV46&gt;$V$8,1,0)</f>
        <v>0</v>
      </c>
      <c r="BX46" s="38">
        <f>IF($I46=BU$16,BV46,0)</f>
        <v>0</v>
      </c>
      <c r="BY46" s="37">
        <v>0</v>
      </c>
      <c r="BZ46" s="37">
        <v>0</v>
      </c>
      <c r="CA46" s="16"/>
      <c r="CB46" s="20"/>
      <c r="CC46" s="21"/>
    </row>
    <row r="47" ht="15.75" customHeight="1">
      <c r="A47" t="s" s="32">
        <v>174</v>
      </c>
      <c r="B47" t="s" s="71">
        <f>F47</f>
        <v>9</v>
      </c>
      <c r="C47" s="72">
        <f>G47</f>
        <v>54.0343456026264</v>
      </c>
      <c r="D47" t="s" s="73">
        <f>IF(F47="Lab","over","under")</f>
        <v>111</v>
      </c>
      <c r="E47" t="s" s="73">
        <v>112</v>
      </c>
      <c r="F47" t="s" s="74">
        <v>9</v>
      </c>
      <c r="G47" s="75">
        <f>AD47</f>
        <v>54.0343456026264</v>
      </c>
      <c r="H47" s="76">
        <f>K47+L47</f>
        <v>0</v>
      </c>
      <c r="I47" t="s" s="77">
        <v>21</v>
      </c>
      <c r="J47" s="75">
        <f>AR47</f>
        <v>18.4291937622325</v>
      </c>
      <c r="K47" s="25"/>
      <c r="L47" s="25"/>
      <c r="M47" s="25"/>
      <c r="N47" s="25"/>
      <c r="O47" t="s" s="73">
        <v>175</v>
      </c>
      <c r="P47" t="s" s="73">
        <v>174</v>
      </c>
      <c r="Q47" t="s" s="78">
        <v>5</v>
      </c>
      <c r="R47" s="79">
        <f>100*S47</f>
        <v>13.1700234</v>
      </c>
      <c r="S47" s="80">
        <v>0.131700234</v>
      </c>
      <c r="T47" s="28"/>
      <c r="U47" s="29">
        <v>75953</v>
      </c>
      <c r="V47" s="29">
        <v>31678</v>
      </c>
      <c r="W47" s="29">
        <v>473</v>
      </c>
      <c r="X47" s="29">
        <v>11279</v>
      </c>
      <c r="Y47" s="29">
        <v>4172</v>
      </c>
      <c r="Z47" s="31">
        <f>100*Y47/$V47</f>
        <v>13.1700233600606</v>
      </c>
      <c r="AA47" s="29">
        <f>IF(Z47&gt;$V$8,1,0)</f>
        <v>0</v>
      </c>
      <c r="AB47" s="31">
        <f>IF($I47=Y$16,Z47,0)</f>
        <v>0</v>
      </c>
      <c r="AC47" s="29">
        <v>17117</v>
      </c>
      <c r="AD47" s="31">
        <f>100*AC47/$V47</f>
        <v>54.0343456026264</v>
      </c>
      <c r="AE47" s="29">
        <f>IF(AD47&gt;$V$8,1,0)</f>
        <v>1</v>
      </c>
      <c r="AF47" s="31">
        <f>IF($I47=AC$16,AD47,0)</f>
        <v>0</v>
      </c>
      <c r="AG47" s="29">
        <v>1340</v>
      </c>
      <c r="AH47" s="31">
        <f>100*AG47/$V47</f>
        <v>4.23006502935791</v>
      </c>
      <c r="AI47" s="29">
        <f>IF(AH47&gt;$V$8,1,0)</f>
        <v>0</v>
      </c>
      <c r="AJ47" s="31">
        <f>IF($I47=AG$16,AH47,0)</f>
        <v>0</v>
      </c>
      <c r="AK47" s="29">
        <v>0</v>
      </c>
      <c r="AL47" s="31">
        <f>100*AK47/$V47</f>
        <v>0</v>
      </c>
      <c r="AM47" s="29">
        <f>IF(AL47&gt;$V$8,1,0)</f>
        <v>0</v>
      </c>
      <c r="AN47" s="31">
        <f>IF($I47=AK$16,AL47,0)</f>
        <v>0</v>
      </c>
      <c r="AO47" s="29">
        <v>5838</v>
      </c>
      <c r="AP47" s="31">
        <f>100*AO47/$V47</f>
        <v>18.4291937622325</v>
      </c>
      <c r="AQ47" s="29">
        <f>IF(AP47&gt;$V$8,1,0)</f>
        <v>0</v>
      </c>
      <c r="AR47" s="31">
        <f>IF($I47=AO$16,AP47,0)</f>
        <v>18.4291937622325</v>
      </c>
      <c r="AS47" s="29">
        <v>0</v>
      </c>
      <c r="AT47" s="31">
        <f>100*AS47/$V47</f>
        <v>0</v>
      </c>
      <c r="AU47" s="29">
        <f>IF(AT47&gt;$V$8,1,0)</f>
        <v>0</v>
      </c>
      <c r="AV47" s="31">
        <f>IF($I47=AS$16,AT47,0)</f>
        <v>0</v>
      </c>
      <c r="AW47" s="29">
        <v>0</v>
      </c>
      <c r="AX47" s="31">
        <f>100*AW47/$V47</f>
        <v>0</v>
      </c>
      <c r="AY47" s="29">
        <f>IF(AX47&gt;$V$8,1,0)</f>
        <v>0</v>
      </c>
      <c r="AZ47" s="31">
        <f>IF($I47=AW$16,AX47,0)</f>
        <v>0</v>
      </c>
      <c r="BA47" s="29">
        <v>0</v>
      </c>
      <c r="BB47" s="31">
        <f>100*BA47/$V47</f>
        <v>0</v>
      </c>
      <c r="BC47" s="29">
        <f>IF(BB47&gt;$V$8,1,0)</f>
        <v>0</v>
      </c>
      <c r="BD47" s="31">
        <f>IF($I47=BA$16,BB47,0)</f>
        <v>0</v>
      </c>
      <c r="BE47" s="29">
        <v>0</v>
      </c>
      <c r="BF47" s="31">
        <f>100*BE47/$V47</f>
        <v>0</v>
      </c>
      <c r="BG47" s="29">
        <f>IF(BF47&gt;$V$8,1,0)</f>
        <v>0</v>
      </c>
      <c r="BH47" s="31">
        <f>IF($I47=BE$16,BF47,0)</f>
        <v>0</v>
      </c>
      <c r="BI47" s="29">
        <v>0</v>
      </c>
      <c r="BJ47" s="31">
        <f>100*BI47/$V47</f>
        <v>0</v>
      </c>
      <c r="BK47" s="29">
        <f>IF(BJ47&gt;$V$8,1,0)</f>
        <v>0</v>
      </c>
      <c r="BL47" s="31">
        <f>IF($I47=BI$16,BJ47,0)</f>
        <v>0</v>
      </c>
      <c r="BM47" s="29">
        <v>0</v>
      </c>
      <c r="BN47" s="31">
        <f>100*BM47/$V47</f>
        <v>0</v>
      </c>
      <c r="BO47" s="29">
        <f>IF(BN47&gt;$V$8,1,0)</f>
        <v>0</v>
      </c>
      <c r="BP47" s="31">
        <f>IF($I47=BM$16,BN47,0)</f>
        <v>0</v>
      </c>
      <c r="BQ47" s="29">
        <v>0</v>
      </c>
      <c r="BR47" s="31">
        <f>100*BQ47/$V47</f>
        <v>0</v>
      </c>
      <c r="BS47" s="29">
        <f>IF(BR47&gt;$V$8,1,0)</f>
        <v>0</v>
      </c>
      <c r="BT47" s="31">
        <f>IF($I47=BQ$16,BR47,0)</f>
        <v>0</v>
      </c>
      <c r="BU47" s="29">
        <v>0</v>
      </c>
      <c r="BV47" s="31">
        <f>100*BU47/$V47</f>
        <v>0</v>
      </c>
      <c r="BW47" s="29">
        <f>IF(BV47&gt;$V$8,1,0)</f>
        <v>0</v>
      </c>
      <c r="BX47" s="31">
        <f>IF($I47=BU$16,BV47,0)</f>
        <v>0</v>
      </c>
      <c r="BY47" s="29">
        <v>0</v>
      </c>
      <c r="BZ47" s="29">
        <v>0</v>
      </c>
      <c r="CA47" s="28"/>
      <c r="CB47" s="20"/>
      <c r="CC47" s="21"/>
    </row>
    <row r="48" ht="15.75" customHeight="1">
      <c r="A48" t="s" s="32">
        <v>176</v>
      </c>
      <c r="B48" t="s" s="71">
        <f>F48</f>
        <v>9</v>
      </c>
      <c r="C48" s="72">
        <f>G48</f>
        <v>53.8098276962348</v>
      </c>
      <c r="D48" t="s" s="68">
        <f>IF(F48="Lab","over","under")</f>
        <v>111</v>
      </c>
      <c r="E48" t="s" s="68">
        <v>112</v>
      </c>
      <c r="F48" t="s" s="74">
        <v>9</v>
      </c>
      <c r="G48" s="81">
        <f>AD48</f>
        <v>53.8098276962348</v>
      </c>
      <c r="H48" s="82">
        <f>K48+L48</f>
        <v>0</v>
      </c>
      <c r="I48" t="s" s="77">
        <v>17</v>
      </c>
      <c r="J48" s="81">
        <f>AN48</f>
        <v>21.104020421187</v>
      </c>
      <c r="K48" s="13"/>
      <c r="L48" s="13"/>
      <c r="M48" s="13"/>
      <c r="N48" s="13"/>
      <c r="O48" t="s" s="68">
        <v>177</v>
      </c>
      <c r="P48" t="s" s="68">
        <v>176</v>
      </c>
      <c r="Q48" t="s" s="78">
        <v>21</v>
      </c>
      <c r="R48" s="83">
        <f>100*S48</f>
        <v>10.2010211</v>
      </c>
      <c r="S48" s="35">
        <v>0.102010211</v>
      </c>
      <c r="T48" s="16"/>
      <c r="U48" s="37">
        <v>72303</v>
      </c>
      <c r="V48" s="37">
        <v>31340</v>
      </c>
      <c r="W48" s="37">
        <v>149</v>
      </c>
      <c r="X48" s="37">
        <v>10250</v>
      </c>
      <c r="Y48" s="37">
        <v>3073</v>
      </c>
      <c r="Z48" s="38">
        <f>100*Y48/$V48</f>
        <v>9.80536056158264</v>
      </c>
      <c r="AA48" s="37">
        <f>IF(Z48&gt;$V$8,1,0)</f>
        <v>0</v>
      </c>
      <c r="AB48" s="38">
        <f>IF($I48=Y$16,Z48,0)</f>
        <v>0</v>
      </c>
      <c r="AC48" s="37">
        <v>16864</v>
      </c>
      <c r="AD48" s="38">
        <f>100*AC48/$V48</f>
        <v>53.8098276962348</v>
      </c>
      <c r="AE48" s="37">
        <f>IF(AD48&gt;$V$8,1,0)</f>
        <v>1</v>
      </c>
      <c r="AF48" s="38">
        <f>IF($I48=AC$16,AD48,0)</f>
        <v>0</v>
      </c>
      <c r="AG48" s="37">
        <v>1592</v>
      </c>
      <c r="AH48" s="38">
        <f>100*AG48/$V48</f>
        <v>5.07977026164646</v>
      </c>
      <c r="AI48" s="37">
        <f>IF(AH48&gt;$V$8,1,0)</f>
        <v>0</v>
      </c>
      <c r="AJ48" s="38">
        <f>IF($I48=AG$16,AH48,0)</f>
        <v>0</v>
      </c>
      <c r="AK48" s="37">
        <v>6614</v>
      </c>
      <c r="AL48" s="38">
        <f>100*AK48/$V48</f>
        <v>21.104020421187</v>
      </c>
      <c r="AM48" s="37">
        <f>IF(AL48&gt;$V$8,1,0)</f>
        <v>0</v>
      </c>
      <c r="AN48" s="38">
        <f>IF($I48=AK$16,AL48,0)</f>
        <v>21.104020421187</v>
      </c>
      <c r="AO48" s="37">
        <v>3197</v>
      </c>
      <c r="AP48" s="38">
        <f>100*AO48/$V48</f>
        <v>10.2010210593491</v>
      </c>
      <c r="AQ48" s="37">
        <f>IF(AP48&gt;$V$8,1,0)</f>
        <v>0</v>
      </c>
      <c r="AR48" s="38">
        <f>IF($I48=AO$16,AP48,0)</f>
        <v>0</v>
      </c>
      <c r="AS48" s="37">
        <v>0</v>
      </c>
      <c r="AT48" s="38">
        <f>100*AS48/$V48</f>
        <v>0</v>
      </c>
      <c r="AU48" s="37">
        <f>IF(AT48&gt;$V$8,1,0)</f>
        <v>0</v>
      </c>
      <c r="AV48" s="38">
        <f>IF($I48=AS$16,AT48,0)</f>
        <v>0</v>
      </c>
      <c r="AW48" s="37">
        <v>0</v>
      </c>
      <c r="AX48" s="38">
        <f>100*AW48/$V48</f>
        <v>0</v>
      </c>
      <c r="AY48" s="37">
        <f>IF(AX48&gt;$V$8,1,0)</f>
        <v>0</v>
      </c>
      <c r="AZ48" s="38">
        <f>IF($I48=AW$16,AX48,0)</f>
        <v>0</v>
      </c>
      <c r="BA48" s="37">
        <v>0</v>
      </c>
      <c r="BB48" s="38">
        <f>100*BA48/$V48</f>
        <v>0</v>
      </c>
      <c r="BC48" s="37">
        <f>IF(BB48&gt;$V$8,1,0)</f>
        <v>0</v>
      </c>
      <c r="BD48" s="38">
        <f>IF($I48=BA$16,BB48,0)</f>
        <v>0</v>
      </c>
      <c r="BE48" s="37">
        <v>0</v>
      </c>
      <c r="BF48" s="38">
        <f>100*BE48/$V48</f>
        <v>0</v>
      </c>
      <c r="BG48" s="37">
        <f>IF(BF48&gt;$V$8,1,0)</f>
        <v>0</v>
      </c>
      <c r="BH48" s="38">
        <f>IF($I48=BE$16,BF48,0)</f>
        <v>0</v>
      </c>
      <c r="BI48" s="37">
        <v>0</v>
      </c>
      <c r="BJ48" s="38">
        <f>100*BI48/$V48</f>
        <v>0</v>
      </c>
      <c r="BK48" s="37">
        <f>IF(BJ48&gt;$V$8,1,0)</f>
        <v>0</v>
      </c>
      <c r="BL48" s="38">
        <f>IF($I48=BI$16,BJ48,0)</f>
        <v>0</v>
      </c>
      <c r="BM48" s="37">
        <v>0</v>
      </c>
      <c r="BN48" s="38">
        <f>100*BM48/$V48</f>
        <v>0</v>
      </c>
      <c r="BO48" s="37">
        <f>IF(BN48&gt;$V$8,1,0)</f>
        <v>0</v>
      </c>
      <c r="BP48" s="38">
        <f>IF($I48=BM$16,BN48,0)</f>
        <v>0</v>
      </c>
      <c r="BQ48" s="37">
        <v>0</v>
      </c>
      <c r="BR48" s="38">
        <f>100*BQ48/$V48</f>
        <v>0</v>
      </c>
      <c r="BS48" s="37">
        <f>IF(BR48&gt;$V$8,1,0)</f>
        <v>0</v>
      </c>
      <c r="BT48" s="38">
        <f>IF($I48=BQ$16,BR48,0)</f>
        <v>0</v>
      </c>
      <c r="BU48" s="37">
        <v>0</v>
      </c>
      <c r="BV48" s="38">
        <f>100*BU48/$V48</f>
        <v>0</v>
      </c>
      <c r="BW48" s="37">
        <f>IF(BV48&gt;$V$8,1,0)</f>
        <v>0</v>
      </c>
      <c r="BX48" s="38">
        <f>IF($I48=BU$16,BV48,0)</f>
        <v>0</v>
      </c>
      <c r="BY48" s="37">
        <v>348</v>
      </c>
      <c r="BZ48" s="37">
        <v>0</v>
      </c>
      <c r="CA48" s="16"/>
      <c r="CB48" s="20"/>
      <c r="CC48" s="21"/>
    </row>
    <row r="49" ht="15.75" customHeight="1">
      <c r="A49" t="s" s="32">
        <v>178</v>
      </c>
      <c r="B49" t="s" s="71">
        <f>F49</f>
        <v>9</v>
      </c>
      <c r="C49" s="72">
        <f>G49</f>
        <v>53.6698320624971</v>
      </c>
      <c r="D49" t="s" s="73">
        <f>IF(F49="Lab","over","under")</f>
        <v>111</v>
      </c>
      <c r="E49" t="s" s="73">
        <v>112</v>
      </c>
      <c r="F49" t="s" s="74">
        <v>9</v>
      </c>
      <c r="G49" s="75">
        <f>AD49</f>
        <v>53.6698320624971</v>
      </c>
      <c r="H49" s="76">
        <f>K49+L49</f>
        <v>0</v>
      </c>
      <c r="I49" t="s" s="77">
        <v>21</v>
      </c>
      <c r="J49" s="75">
        <f>AR49</f>
        <v>17.5211676100482</v>
      </c>
      <c r="K49" s="25"/>
      <c r="L49" s="25"/>
      <c r="M49" s="25"/>
      <c r="N49" s="25"/>
      <c r="O49" t="s" s="73">
        <v>179</v>
      </c>
      <c r="P49" t="s" s="73">
        <v>178</v>
      </c>
      <c r="Q49" t="s" s="78">
        <v>13</v>
      </c>
      <c r="R49" s="79">
        <f>100*S49</f>
        <v>9.461103100000001</v>
      </c>
      <c r="S49" s="80">
        <v>0.094611031</v>
      </c>
      <c r="T49" s="28"/>
      <c r="U49" s="29">
        <v>74122</v>
      </c>
      <c r="V49" s="29">
        <v>42754</v>
      </c>
      <c r="W49" s="29">
        <v>199</v>
      </c>
      <c r="X49" s="29">
        <v>15455</v>
      </c>
      <c r="Y49" s="29">
        <v>3584</v>
      </c>
      <c r="Z49" s="31">
        <f>100*Y49/$V49</f>
        <v>8.38284137156757</v>
      </c>
      <c r="AA49" s="29">
        <f>IF(Z49&gt;$V$8,1,0)</f>
        <v>0</v>
      </c>
      <c r="AB49" s="31">
        <f>IF($I49=Y$16,Z49,0)</f>
        <v>0</v>
      </c>
      <c r="AC49" s="29">
        <v>22946</v>
      </c>
      <c r="AD49" s="31">
        <f>100*AC49/$V49</f>
        <v>53.6698320624971</v>
      </c>
      <c r="AE49" s="29">
        <f>IF(AD49&gt;$V$8,1,0)</f>
        <v>1</v>
      </c>
      <c r="AF49" s="31">
        <f>IF($I49=AC$16,AD49,0)</f>
        <v>0</v>
      </c>
      <c r="AG49" s="29">
        <v>4045</v>
      </c>
      <c r="AH49" s="31">
        <f>100*AG49/$V49</f>
        <v>9.461103054684941</v>
      </c>
      <c r="AI49" s="29">
        <f>IF(AH49&gt;$V$8,1,0)</f>
        <v>0</v>
      </c>
      <c r="AJ49" s="31">
        <f>IF($I49=AG$16,AH49,0)</f>
        <v>0</v>
      </c>
      <c r="AK49" s="29">
        <v>3388</v>
      </c>
      <c r="AL49" s="31">
        <f>100*AK49/$V49</f>
        <v>7.92440473405997</v>
      </c>
      <c r="AM49" s="29">
        <f>IF(AL49&gt;$V$8,1,0)</f>
        <v>0</v>
      </c>
      <c r="AN49" s="31">
        <f>IF($I49=AK$16,AL49,0)</f>
        <v>0</v>
      </c>
      <c r="AO49" s="29">
        <v>7491</v>
      </c>
      <c r="AP49" s="31">
        <f>100*AO49/$V49</f>
        <v>17.5211676100482</v>
      </c>
      <c r="AQ49" s="29">
        <f>IF(AP49&gt;$V$8,1,0)</f>
        <v>0</v>
      </c>
      <c r="AR49" s="31">
        <f>IF($I49=AO$16,AP49,0)</f>
        <v>17.5211676100482</v>
      </c>
      <c r="AS49" s="29">
        <v>0</v>
      </c>
      <c r="AT49" s="31">
        <f>100*AS49/$V49</f>
        <v>0</v>
      </c>
      <c r="AU49" s="29">
        <f>IF(AT49&gt;$V$8,1,0)</f>
        <v>0</v>
      </c>
      <c r="AV49" s="31">
        <f>IF($I49=AS$16,AT49,0)</f>
        <v>0</v>
      </c>
      <c r="AW49" s="29">
        <v>0</v>
      </c>
      <c r="AX49" s="31">
        <f>100*AW49/$V49</f>
        <v>0</v>
      </c>
      <c r="AY49" s="29">
        <f>IF(AX49&gt;$V$8,1,0)</f>
        <v>0</v>
      </c>
      <c r="AZ49" s="31">
        <f>IF($I49=AW$16,AX49,0)</f>
        <v>0</v>
      </c>
      <c r="BA49" s="29">
        <v>0</v>
      </c>
      <c r="BB49" s="31">
        <f>100*BA49/$V49</f>
        <v>0</v>
      </c>
      <c r="BC49" s="29">
        <f>IF(BB49&gt;$V$8,1,0)</f>
        <v>0</v>
      </c>
      <c r="BD49" s="31">
        <f>IF($I49=BA$16,BB49,0)</f>
        <v>0</v>
      </c>
      <c r="BE49" s="29">
        <v>0</v>
      </c>
      <c r="BF49" s="31">
        <f>100*BE49/$V49</f>
        <v>0</v>
      </c>
      <c r="BG49" s="29">
        <f>IF(BF49&gt;$V$8,1,0)</f>
        <v>0</v>
      </c>
      <c r="BH49" s="31">
        <f>IF($I49=BE$16,BF49,0)</f>
        <v>0</v>
      </c>
      <c r="BI49" s="29">
        <v>0</v>
      </c>
      <c r="BJ49" s="31">
        <f>100*BI49/$V49</f>
        <v>0</v>
      </c>
      <c r="BK49" s="29">
        <f>IF(BJ49&gt;$V$8,1,0)</f>
        <v>0</v>
      </c>
      <c r="BL49" s="31">
        <f>IF($I49=BI$16,BJ49,0)</f>
        <v>0</v>
      </c>
      <c r="BM49" s="29">
        <v>0</v>
      </c>
      <c r="BN49" s="31">
        <f>100*BM49/$V49</f>
        <v>0</v>
      </c>
      <c r="BO49" s="29">
        <f>IF(BN49&gt;$V$8,1,0)</f>
        <v>0</v>
      </c>
      <c r="BP49" s="31">
        <f>IF($I49=BM$16,BN49,0)</f>
        <v>0</v>
      </c>
      <c r="BQ49" s="29">
        <v>0</v>
      </c>
      <c r="BR49" s="31">
        <f>100*BQ49/$V49</f>
        <v>0</v>
      </c>
      <c r="BS49" s="29">
        <f>IF(BR49&gt;$V$8,1,0)</f>
        <v>0</v>
      </c>
      <c r="BT49" s="31">
        <f>IF($I49=BQ$16,BR49,0)</f>
        <v>0</v>
      </c>
      <c r="BU49" s="29">
        <v>0</v>
      </c>
      <c r="BV49" s="31">
        <f>100*BU49/$V49</f>
        <v>0</v>
      </c>
      <c r="BW49" s="29">
        <f>IF(BV49&gt;$V$8,1,0)</f>
        <v>0</v>
      </c>
      <c r="BX49" s="31">
        <f>IF($I49=BU$16,BV49,0)</f>
        <v>0</v>
      </c>
      <c r="BY49" s="29">
        <v>640</v>
      </c>
      <c r="BZ49" s="29">
        <v>0</v>
      </c>
      <c r="CA49" s="28"/>
      <c r="CB49" s="20"/>
      <c r="CC49" s="21"/>
    </row>
    <row r="50" ht="15.75" customHeight="1">
      <c r="A50" t="s" s="32">
        <v>180</v>
      </c>
      <c r="B50" t="s" s="71">
        <f>F50</f>
        <v>9</v>
      </c>
      <c r="C50" s="72">
        <f>G50</f>
        <v>53.5625960831495</v>
      </c>
      <c r="D50" t="s" s="68">
        <f>IF(F50="Lab","over","under")</f>
        <v>111</v>
      </c>
      <c r="E50" t="s" s="68">
        <v>112</v>
      </c>
      <c r="F50" t="s" s="74">
        <v>9</v>
      </c>
      <c r="G50" s="81">
        <f>AD50</f>
        <v>53.5625960831495</v>
      </c>
      <c r="H50" s="82">
        <f>K50+L50</f>
        <v>0</v>
      </c>
      <c r="I50" t="s" s="77">
        <v>29</v>
      </c>
      <c r="J50" s="81">
        <f>AZ50</f>
        <v>12.8467348439275</v>
      </c>
      <c r="K50" s="13"/>
      <c r="L50" s="13"/>
      <c r="M50" s="13"/>
      <c r="N50" s="13"/>
      <c r="O50" t="s" s="68">
        <v>181</v>
      </c>
      <c r="P50" t="s" s="68">
        <v>180</v>
      </c>
      <c r="Q50" t="s" s="78">
        <v>5</v>
      </c>
      <c r="R50" s="83">
        <f>100*S50</f>
        <v>12.6194773</v>
      </c>
      <c r="S50" s="35">
        <v>0.126194773</v>
      </c>
      <c r="T50" s="16"/>
      <c r="U50" s="37">
        <v>70153</v>
      </c>
      <c r="V50" s="37">
        <v>29922</v>
      </c>
      <c r="W50" s="37">
        <v>516</v>
      </c>
      <c r="X50" s="37">
        <v>12183</v>
      </c>
      <c r="Y50" s="37">
        <v>3776</v>
      </c>
      <c r="Z50" s="38">
        <f>100*Y50/$V50</f>
        <v>12.6194773076666</v>
      </c>
      <c r="AA50" s="37">
        <f>IF(Z50&gt;$V$8,1,0)</f>
        <v>0</v>
      </c>
      <c r="AB50" s="38">
        <f>IF($I50=Y$16,Z50,0)</f>
        <v>0</v>
      </c>
      <c r="AC50" s="37">
        <v>16027</v>
      </c>
      <c r="AD50" s="38">
        <f>100*AC50/$V50</f>
        <v>53.5625960831495</v>
      </c>
      <c r="AE50" s="37">
        <f>IF(AD50&gt;$V$8,1,0)</f>
        <v>1</v>
      </c>
      <c r="AF50" s="38">
        <f>IF($I50=AC$16,AD50,0)</f>
        <v>0</v>
      </c>
      <c r="AG50" s="37">
        <v>1268</v>
      </c>
      <c r="AH50" s="38">
        <f>100*AG50/$V50</f>
        <v>4.23768464674821</v>
      </c>
      <c r="AI50" s="37">
        <f>IF(AH50&gt;$V$8,1,0)</f>
        <v>0</v>
      </c>
      <c r="AJ50" s="38">
        <f>IF($I50=AG$16,AH50,0)</f>
        <v>0</v>
      </c>
      <c r="AK50" s="37">
        <v>0</v>
      </c>
      <c r="AL50" s="38">
        <f>100*AK50/$V50</f>
        <v>0</v>
      </c>
      <c r="AM50" s="37">
        <f>IF(AL50&gt;$V$8,1,0)</f>
        <v>0</v>
      </c>
      <c r="AN50" s="38">
        <f>IF($I50=AK$16,AL50,0)</f>
        <v>0</v>
      </c>
      <c r="AO50" s="37">
        <v>1719</v>
      </c>
      <c r="AP50" s="38">
        <f>100*AO50/$V50</f>
        <v>5.74493683577301</v>
      </c>
      <c r="AQ50" s="37">
        <f>IF(AP50&gt;$V$8,1,0)</f>
        <v>0</v>
      </c>
      <c r="AR50" s="38">
        <f>IF($I50=AO$16,AP50,0)</f>
        <v>0</v>
      </c>
      <c r="AS50" s="37">
        <v>0</v>
      </c>
      <c r="AT50" s="38">
        <f>100*AS50/$V50</f>
        <v>0</v>
      </c>
      <c r="AU50" s="37">
        <f>IF(AT50&gt;$V$8,1,0)</f>
        <v>0</v>
      </c>
      <c r="AV50" s="38">
        <f>IF($I50=AS$16,AT50,0)</f>
        <v>0</v>
      </c>
      <c r="AW50" s="37">
        <v>3844</v>
      </c>
      <c r="AX50" s="38">
        <f>100*AW50/$V50</f>
        <v>12.8467348439275</v>
      </c>
      <c r="AY50" s="37">
        <f>IF(AX50&gt;$V$8,1,0)</f>
        <v>0</v>
      </c>
      <c r="AZ50" s="38">
        <f>IF($I50=AW$16,AX50,0)</f>
        <v>12.8467348439275</v>
      </c>
      <c r="BA50" s="37">
        <v>0</v>
      </c>
      <c r="BB50" s="38">
        <f>100*BA50/$V50</f>
        <v>0</v>
      </c>
      <c r="BC50" s="37">
        <f>IF(BB50&gt;$V$8,1,0)</f>
        <v>0</v>
      </c>
      <c r="BD50" s="38">
        <f>IF($I50=BA$16,BB50,0)</f>
        <v>0</v>
      </c>
      <c r="BE50" s="37">
        <v>0</v>
      </c>
      <c r="BF50" s="38">
        <f>100*BE50/$V50</f>
        <v>0</v>
      </c>
      <c r="BG50" s="37">
        <f>IF(BF50&gt;$V$8,1,0)</f>
        <v>0</v>
      </c>
      <c r="BH50" s="38">
        <f>IF($I50=BE$16,BF50,0)</f>
        <v>0</v>
      </c>
      <c r="BI50" s="37">
        <v>0</v>
      </c>
      <c r="BJ50" s="38">
        <f>100*BI50/$V50</f>
        <v>0</v>
      </c>
      <c r="BK50" s="37">
        <f>IF(BJ50&gt;$V$8,1,0)</f>
        <v>0</v>
      </c>
      <c r="BL50" s="38">
        <f>IF($I50=BI$16,BJ50,0)</f>
        <v>0</v>
      </c>
      <c r="BM50" s="37">
        <v>0</v>
      </c>
      <c r="BN50" s="38">
        <f>100*BM50/$V50</f>
        <v>0</v>
      </c>
      <c r="BO50" s="37">
        <f>IF(BN50&gt;$V$8,1,0)</f>
        <v>0</v>
      </c>
      <c r="BP50" s="38">
        <f>IF($I50=BM$16,BN50,0)</f>
        <v>0</v>
      </c>
      <c r="BQ50" s="37">
        <v>0</v>
      </c>
      <c r="BR50" s="38">
        <f>100*BQ50/$V50</f>
        <v>0</v>
      </c>
      <c r="BS50" s="37">
        <f>IF(BR50&gt;$V$8,1,0)</f>
        <v>0</v>
      </c>
      <c r="BT50" s="38">
        <f>IF($I50=BQ$16,BR50,0)</f>
        <v>0</v>
      </c>
      <c r="BU50" s="37">
        <v>0</v>
      </c>
      <c r="BV50" s="38">
        <f>100*BU50/$V50</f>
        <v>0</v>
      </c>
      <c r="BW50" s="37">
        <f>IF(BV50&gt;$V$8,1,0)</f>
        <v>0</v>
      </c>
      <c r="BX50" s="38">
        <f>IF($I50=BU$16,BV50,0)</f>
        <v>0</v>
      </c>
      <c r="BY50" s="37">
        <v>315</v>
      </c>
      <c r="BZ50" s="37">
        <v>0</v>
      </c>
      <c r="CA50" s="16"/>
      <c r="CB50" s="20"/>
      <c r="CC50" s="21"/>
    </row>
    <row r="51" ht="15.75" customHeight="1">
      <c r="A51" t="s" s="32">
        <v>182</v>
      </c>
      <c r="B51" t="s" s="71">
        <f>F51</f>
        <v>9</v>
      </c>
      <c r="C51" s="72">
        <f>G51</f>
        <v>53.5534738056647</v>
      </c>
      <c r="D51" t="s" s="73">
        <f>IF(F51="Lab","over","under")</f>
        <v>111</v>
      </c>
      <c r="E51" t="s" s="73">
        <v>112</v>
      </c>
      <c r="F51" t="s" s="74">
        <v>9</v>
      </c>
      <c r="G51" s="75">
        <f>AD51</f>
        <v>53.5534738056647</v>
      </c>
      <c r="H51" s="76">
        <f>K51+L51</f>
        <v>0</v>
      </c>
      <c r="I51" t="s" s="77">
        <v>21</v>
      </c>
      <c r="J51" s="75">
        <f>AR51</f>
        <v>11.9007719568144</v>
      </c>
      <c r="K51" s="25"/>
      <c r="L51" s="25"/>
      <c r="M51" s="25"/>
      <c r="N51" s="25"/>
      <c r="O51" t="s" s="73">
        <v>183</v>
      </c>
      <c r="P51" t="s" s="73">
        <v>182</v>
      </c>
      <c r="Q51" t="s" s="78">
        <v>5</v>
      </c>
      <c r="R51" s="79">
        <f>100*S51</f>
        <v>10.7826708</v>
      </c>
      <c r="S51" s="80">
        <v>0.107826708</v>
      </c>
      <c r="T51" s="28"/>
      <c r="U51" s="29">
        <v>69395</v>
      </c>
      <c r="V51" s="29">
        <v>36401</v>
      </c>
      <c r="W51" s="29">
        <v>226</v>
      </c>
      <c r="X51" s="29">
        <v>15162</v>
      </c>
      <c r="Y51" s="29">
        <v>3925</v>
      </c>
      <c r="Z51" s="31">
        <f>100*Y51/$V51</f>
        <v>10.7826708057471</v>
      </c>
      <c r="AA51" s="29">
        <f>IF(Z51&gt;$V$8,1,0)</f>
        <v>0</v>
      </c>
      <c r="AB51" s="31">
        <f>IF($I51=Y$16,Z51,0)</f>
        <v>0</v>
      </c>
      <c r="AC51" s="29">
        <v>19494</v>
      </c>
      <c r="AD51" s="31">
        <f>100*AC51/$V51</f>
        <v>53.5534738056647</v>
      </c>
      <c r="AE51" s="29">
        <f>IF(AD51&gt;$V$8,1,0)</f>
        <v>1</v>
      </c>
      <c r="AF51" s="31">
        <f>IF($I51=AC$16,AD51,0)</f>
        <v>0</v>
      </c>
      <c r="AG51" s="29">
        <v>1741</v>
      </c>
      <c r="AH51" s="31">
        <f>100*AG51/$V51</f>
        <v>4.78283563638362</v>
      </c>
      <c r="AI51" s="29">
        <f>IF(AH51&gt;$V$8,1,0)</f>
        <v>0</v>
      </c>
      <c r="AJ51" s="31">
        <f>IF($I51=AG$16,AH51,0)</f>
        <v>0</v>
      </c>
      <c r="AK51" s="29">
        <v>3578</v>
      </c>
      <c r="AL51" s="31">
        <f>100*AK51/$V51</f>
        <v>9.829400291200789</v>
      </c>
      <c r="AM51" s="29">
        <f>IF(AL51&gt;$V$8,1,0)</f>
        <v>0</v>
      </c>
      <c r="AN51" s="31">
        <f>IF($I51=AK$16,AL51,0)</f>
        <v>0</v>
      </c>
      <c r="AO51" s="29">
        <v>4332</v>
      </c>
      <c r="AP51" s="31">
        <f>100*AO51/$V51</f>
        <v>11.9007719568144</v>
      </c>
      <c r="AQ51" s="29">
        <f>IF(AP51&gt;$V$8,1,0)</f>
        <v>0</v>
      </c>
      <c r="AR51" s="31">
        <f>IF($I51=AO$16,AP51,0)</f>
        <v>11.9007719568144</v>
      </c>
      <c r="AS51" s="29">
        <v>0</v>
      </c>
      <c r="AT51" s="31">
        <f>100*AS51/$V51</f>
        <v>0</v>
      </c>
      <c r="AU51" s="29">
        <f>IF(AT51&gt;$V$8,1,0)</f>
        <v>0</v>
      </c>
      <c r="AV51" s="31">
        <f>IF($I51=AS$16,AT51,0)</f>
        <v>0</v>
      </c>
      <c r="AW51" s="29">
        <v>0</v>
      </c>
      <c r="AX51" s="31">
        <f>100*AW51/$V51</f>
        <v>0</v>
      </c>
      <c r="AY51" s="29">
        <f>IF(AX51&gt;$V$8,1,0)</f>
        <v>0</v>
      </c>
      <c r="AZ51" s="31">
        <f>IF($I51=AW$16,AX51,0)</f>
        <v>0</v>
      </c>
      <c r="BA51" s="29">
        <v>0</v>
      </c>
      <c r="BB51" s="31">
        <f>100*BA51/$V51</f>
        <v>0</v>
      </c>
      <c r="BC51" s="29">
        <f>IF(BB51&gt;$V$8,1,0)</f>
        <v>0</v>
      </c>
      <c r="BD51" s="31">
        <f>IF($I51=BA$16,BB51,0)</f>
        <v>0</v>
      </c>
      <c r="BE51" s="29">
        <v>0</v>
      </c>
      <c r="BF51" s="31">
        <f>100*BE51/$V51</f>
        <v>0</v>
      </c>
      <c r="BG51" s="29">
        <f>IF(BF51&gt;$V$8,1,0)</f>
        <v>0</v>
      </c>
      <c r="BH51" s="31">
        <f>IF($I51=BE$16,BF51,0)</f>
        <v>0</v>
      </c>
      <c r="BI51" s="29">
        <v>0</v>
      </c>
      <c r="BJ51" s="31">
        <f>100*BI51/$V51</f>
        <v>0</v>
      </c>
      <c r="BK51" s="29">
        <f>IF(BJ51&gt;$V$8,1,0)</f>
        <v>0</v>
      </c>
      <c r="BL51" s="31">
        <f>IF($I51=BI$16,BJ51,0)</f>
        <v>0</v>
      </c>
      <c r="BM51" s="29">
        <v>0</v>
      </c>
      <c r="BN51" s="31">
        <f>100*BM51/$V51</f>
        <v>0</v>
      </c>
      <c r="BO51" s="29">
        <f>IF(BN51&gt;$V$8,1,0)</f>
        <v>0</v>
      </c>
      <c r="BP51" s="31">
        <f>IF($I51=BM$16,BN51,0)</f>
        <v>0</v>
      </c>
      <c r="BQ51" s="29">
        <v>0</v>
      </c>
      <c r="BR51" s="31">
        <f>100*BQ51/$V51</f>
        <v>0</v>
      </c>
      <c r="BS51" s="29">
        <f>IF(BR51&gt;$V$8,1,0)</f>
        <v>0</v>
      </c>
      <c r="BT51" s="31">
        <f>IF($I51=BQ$16,BR51,0)</f>
        <v>0</v>
      </c>
      <c r="BU51" s="29">
        <v>0</v>
      </c>
      <c r="BV51" s="31">
        <f>100*BU51/$V51</f>
        <v>0</v>
      </c>
      <c r="BW51" s="29">
        <f>IF(BV51&gt;$V$8,1,0)</f>
        <v>0</v>
      </c>
      <c r="BX51" s="31">
        <f>IF($I51=BU$16,BV51,0)</f>
        <v>0</v>
      </c>
      <c r="BY51" s="29">
        <v>15919</v>
      </c>
      <c r="BZ51" s="29">
        <v>0</v>
      </c>
      <c r="CA51" s="28"/>
      <c r="CB51" s="20"/>
      <c r="CC51" s="21"/>
    </row>
    <row r="52" ht="15.75" customHeight="1">
      <c r="A52" t="s" s="32">
        <v>184</v>
      </c>
      <c r="B52" t="s" s="71">
        <f>F52</f>
        <v>9</v>
      </c>
      <c r="C52" s="72">
        <f>G52</f>
        <v>53.3378892068509</v>
      </c>
      <c r="D52" t="s" s="68">
        <f>IF(F52="Lab","over","under")</f>
        <v>111</v>
      </c>
      <c r="E52" t="s" s="68">
        <v>112</v>
      </c>
      <c r="F52" t="s" s="74">
        <v>9</v>
      </c>
      <c r="G52" s="81">
        <f>AD52</f>
        <v>53.3378892068509</v>
      </c>
      <c r="H52" s="82">
        <f>K52+L52</f>
        <v>0</v>
      </c>
      <c r="I52" t="s" s="77">
        <v>25</v>
      </c>
      <c r="J52" s="81">
        <f>AV52</f>
        <v>16.4972451202323</v>
      </c>
      <c r="K52" s="13"/>
      <c r="L52" s="13"/>
      <c r="M52" s="13"/>
      <c r="N52" s="13"/>
      <c r="O52" t="s" s="68">
        <v>185</v>
      </c>
      <c r="P52" t="s" s="68">
        <v>184</v>
      </c>
      <c r="Q52" t="s" s="78">
        <v>21</v>
      </c>
      <c r="R52" s="83">
        <f>100*S52</f>
        <v>9.118865599999999</v>
      </c>
      <c r="S52" s="35">
        <v>0.09118865600000001</v>
      </c>
      <c r="T52" s="16"/>
      <c r="U52" s="37">
        <v>70838</v>
      </c>
      <c r="V52" s="37">
        <v>46826</v>
      </c>
      <c r="W52" s="37">
        <v>125</v>
      </c>
      <c r="X52" s="37">
        <v>17251</v>
      </c>
      <c r="Y52" s="37">
        <v>4001</v>
      </c>
      <c r="Z52" s="38">
        <f>100*Y52/$V52</f>
        <v>8.54439841113911</v>
      </c>
      <c r="AA52" s="37">
        <f>IF(Z52&gt;$V$8,1,0)</f>
        <v>0</v>
      </c>
      <c r="AB52" s="38">
        <f>IF($I52=Y$16,Z52,0)</f>
        <v>0</v>
      </c>
      <c r="AC52" s="37">
        <v>24976</v>
      </c>
      <c r="AD52" s="38">
        <f>100*AC52/$V52</f>
        <v>53.3378892068509</v>
      </c>
      <c r="AE52" s="37">
        <f>IF(AD52&gt;$V$8,1,0)</f>
        <v>1</v>
      </c>
      <c r="AF52" s="38">
        <f>IF($I52=AC$16,AD52,0)</f>
        <v>0</v>
      </c>
      <c r="AG52" s="37">
        <v>2746</v>
      </c>
      <c r="AH52" s="38">
        <f>100*AG52/$V52</f>
        <v>5.86426344338615</v>
      </c>
      <c r="AI52" s="37">
        <f>IF(AH52&gt;$V$8,1,0)</f>
        <v>0</v>
      </c>
      <c r="AJ52" s="38">
        <f>IF($I52=AG$16,AH52,0)</f>
        <v>0</v>
      </c>
      <c r="AK52" s="37">
        <v>1845</v>
      </c>
      <c r="AL52" s="38">
        <f>100*AK52/$V52</f>
        <v>3.94011873745355</v>
      </c>
      <c r="AM52" s="37">
        <f>IF(AL52&gt;$V$8,1,0)</f>
        <v>0</v>
      </c>
      <c r="AN52" s="38">
        <f>IF($I52=AK$16,AL52,0)</f>
        <v>0</v>
      </c>
      <c r="AO52" s="37">
        <v>4270</v>
      </c>
      <c r="AP52" s="38">
        <f>100*AO52/$V52</f>
        <v>9.118865587494129</v>
      </c>
      <c r="AQ52" s="37">
        <f>IF(AP52&gt;$V$8,1,0)</f>
        <v>0</v>
      </c>
      <c r="AR52" s="38">
        <f>IF($I52=AO$16,AP52,0)</f>
        <v>0</v>
      </c>
      <c r="AS52" s="37">
        <v>7725</v>
      </c>
      <c r="AT52" s="38">
        <f>100*AS52/$V52</f>
        <v>16.4972451202323</v>
      </c>
      <c r="AU52" s="37">
        <f>IF(AT52&gt;$V$8,1,0)</f>
        <v>0</v>
      </c>
      <c r="AV52" s="38">
        <f>IF($I52=AS$16,AT52,0)</f>
        <v>16.4972451202323</v>
      </c>
      <c r="AW52" s="37">
        <v>0</v>
      </c>
      <c r="AX52" s="38">
        <f>100*AW52/$V52</f>
        <v>0</v>
      </c>
      <c r="AY52" s="37">
        <f>IF(AX52&gt;$V$8,1,0)</f>
        <v>0</v>
      </c>
      <c r="AZ52" s="38">
        <f>IF($I52=AW$16,AX52,0)</f>
        <v>0</v>
      </c>
      <c r="BA52" s="37">
        <v>0</v>
      </c>
      <c r="BB52" s="38">
        <f>100*BA52/$V52</f>
        <v>0</v>
      </c>
      <c r="BC52" s="37">
        <f>IF(BB52&gt;$V$8,1,0)</f>
        <v>0</v>
      </c>
      <c r="BD52" s="38">
        <f>IF($I52=BA$16,BB52,0)</f>
        <v>0</v>
      </c>
      <c r="BE52" s="37">
        <v>0</v>
      </c>
      <c r="BF52" s="38">
        <f>100*BE52/$V52</f>
        <v>0</v>
      </c>
      <c r="BG52" s="37">
        <f>IF(BF52&gt;$V$8,1,0)</f>
        <v>0</v>
      </c>
      <c r="BH52" s="38">
        <f>IF($I52=BE$16,BF52,0)</f>
        <v>0</v>
      </c>
      <c r="BI52" s="37">
        <v>0</v>
      </c>
      <c r="BJ52" s="38">
        <f>100*BI52/$V52</f>
        <v>0</v>
      </c>
      <c r="BK52" s="37">
        <f>IF(BJ52&gt;$V$8,1,0)</f>
        <v>0</v>
      </c>
      <c r="BL52" s="38">
        <f>IF($I52=BI$16,BJ52,0)</f>
        <v>0</v>
      </c>
      <c r="BM52" s="37">
        <v>0</v>
      </c>
      <c r="BN52" s="38">
        <f>100*BM52/$V52</f>
        <v>0</v>
      </c>
      <c r="BO52" s="37">
        <f>IF(BN52&gt;$V$8,1,0)</f>
        <v>0</v>
      </c>
      <c r="BP52" s="38">
        <f>IF($I52=BM$16,BN52,0)</f>
        <v>0</v>
      </c>
      <c r="BQ52" s="37">
        <v>0</v>
      </c>
      <c r="BR52" s="38">
        <f>100*BQ52/$V52</f>
        <v>0</v>
      </c>
      <c r="BS52" s="37">
        <f>IF(BR52&gt;$V$8,1,0)</f>
        <v>0</v>
      </c>
      <c r="BT52" s="38">
        <f>IF($I52=BQ$16,BR52,0)</f>
        <v>0</v>
      </c>
      <c r="BU52" s="37">
        <v>0</v>
      </c>
      <c r="BV52" s="38">
        <f>100*BU52/$V52</f>
        <v>0</v>
      </c>
      <c r="BW52" s="37">
        <f>IF(BV52&gt;$V$8,1,0)</f>
        <v>0</v>
      </c>
      <c r="BX52" s="38">
        <f>IF($I52=BU$16,BV52,0)</f>
        <v>0</v>
      </c>
      <c r="BY52" s="37">
        <v>553</v>
      </c>
      <c r="BZ52" s="37">
        <v>0</v>
      </c>
      <c r="CA52" s="16"/>
      <c r="CB52" s="20"/>
      <c r="CC52" s="21"/>
    </row>
    <row r="53" ht="15.75" customHeight="1">
      <c r="A53" t="s" s="32">
        <v>186</v>
      </c>
      <c r="B53" t="s" s="71">
        <f>F53</f>
        <v>9</v>
      </c>
      <c r="C53" s="72">
        <f>G53</f>
        <v>53.2559049980425</v>
      </c>
      <c r="D53" t="s" s="73">
        <f>IF(F53="Lab","over","under")</f>
        <v>111</v>
      </c>
      <c r="E53" t="s" s="73">
        <v>112</v>
      </c>
      <c r="F53" t="s" s="74">
        <v>9</v>
      </c>
      <c r="G53" s="75">
        <f>AD53</f>
        <v>53.2559049980425</v>
      </c>
      <c r="H53" s="76">
        <f>K53+L53</f>
        <v>0</v>
      </c>
      <c r="I53" t="s" s="77">
        <v>5</v>
      </c>
      <c r="J53" s="75">
        <f>AB53</f>
        <v>21.8556701030928</v>
      </c>
      <c r="K53" s="25"/>
      <c r="L53" s="25"/>
      <c r="M53" s="25"/>
      <c r="N53" s="25"/>
      <c r="O53" t="s" s="73">
        <v>187</v>
      </c>
      <c r="P53" t="s" s="73">
        <v>186</v>
      </c>
      <c r="Q53" t="s" s="78">
        <v>17</v>
      </c>
      <c r="R53" s="79">
        <f>100*S53</f>
        <v>10.7373091</v>
      </c>
      <c r="S53" s="80">
        <v>0.107373091</v>
      </c>
      <c r="T53" s="28"/>
      <c r="U53" s="29">
        <v>74405</v>
      </c>
      <c r="V53" s="29">
        <v>38315</v>
      </c>
      <c r="W53" s="29">
        <v>118</v>
      </c>
      <c r="X53" s="29">
        <v>12031</v>
      </c>
      <c r="Y53" s="29">
        <v>8374</v>
      </c>
      <c r="Z53" s="31">
        <f>100*Y53/$V53</f>
        <v>21.8556701030928</v>
      </c>
      <c r="AA53" s="29">
        <f>IF(Z53&gt;$V$8,1,0)</f>
        <v>0</v>
      </c>
      <c r="AB53" s="31">
        <f>IF($I53=Y$16,Z53,0)</f>
        <v>21.8556701030928</v>
      </c>
      <c r="AC53" s="29">
        <v>20405</v>
      </c>
      <c r="AD53" s="31">
        <f>100*AC53/$V53</f>
        <v>53.2559049980425</v>
      </c>
      <c r="AE53" s="29">
        <f>IF(AD53&gt;$V$8,1,0)</f>
        <v>1</v>
      </c>
      <c r="AF53" s="31">
        <f>IF($I53=AC$16,AD53,0)</f>
        <v>0</v>
      </c>
      <c r="AG53" s="29">
        <v>1316</v>
      </c>
      <c r="AH53" s="31">
        <f>100*AG53/$V53</f>
        <v>3.43468615424768</v>
      </c>
      <c r="AI53" s="29">
        <f>IF(AH53&gt;$V$8,1,0)</f>
        <v>0</v>
      </c>
      <c r="AJ53" s="31">
        <f>IF($I53=AG$16,AH53,0)</f>
        <v>0</v>
      </c>
      <c r="AK53" s="29">
        <v>4114</v>
      </c>
      <c r="AL53" s="31">
        <f>100*AK53/$V53</f>
        <v>10.7373091478533</v>
      </c>
      <c r="AM53" s="29">
        <f>IF(AL53&gt;$V$8,1,0)</f>
        <v>0</v>
      </c>
      <c r="AN53" s="31">
        <f>IF($I53=AK$16,AL53,0)</f>
        <v>0</v>
      </c>
      <c r="AO53" s="29">
        <v>2131</v>
      </c>
      <c r="AP53" s="31">
        <f>100*AO53/$V53</f>
        <v>5.56179042150594</v>
      </c>
      <c r="AQ53" s="29">
        <f>IF(AP53&gt;$V$8,1,0)</f>
        <v>0</v>
      </c>
      <c r="AR53" s="31">
        <f>IF($I53=AO$16,AP53,0)</f>
        <v>0</v>
      </c>
      <c r="AS53" s="29">
        <v>0</v>
      </c>
      <c r="AT53" s="31">
        <f>100*AS53/$V53</f>
        <v>0</v>
      </c>
      <c r="AU53" s="29">
        <f>IF(AT53&gt;$V$8,1,0)</f>
        <v>0</v>
      </c>
      <c r="AV53" s="31">
        <f>IF($I53=AS$16,AT53,0)</f>
        <v>0</v>
      </c>
      <c r="AW53" s="29">
        <v>0</v>
      </c>
      <c r="AX53" s="31">
        <f>100*AW53/$V53</f>
        <v>0</v>
      </c>
      <c r="AY53" s="29">
        <f>IF(AX53&gt;$V$8,1,0)</f>
        <v>0</v>
      </c>
      <c r="AZ53" s="31">
        <f>IF($I53=AW$16,AX53,0)</f>
        <v>0</v>
      </c>
      <c r="BA53" s="29">
        <v>0</v>
      </c>
      <c r="BB53" s="31">
        <f>100*BA53/$V53</f>
        <v>0</v>
      </c>
      <c r="BC53" s="29">
        <f>IF(BB53&gt;$V$8,1,0)</f>
        <v>0</v>
      </c>
      <c r="BD53" s="31">
        <f>IF($I53=BA$16,BB53,0)</f>
        <v>0</v>
      </c>
      <c r="BE53" s="29">
        <v>0</v>
      </c>
      <c r="BF53" s="31">
        <f>100*BE53/$V53</f>
        <v>0</v>
      </c>
      <c r="BG53" s="29">
        <f>IF(BF53&gt;$V$8,1,0)</f>
        <v>0</v>
      </c>
      <c r="BH53" s="31">
        <f>IF($I53=BE$16,BF53,0)</f>
        <v>0</v>
      </c>
      <c r="BI53" s="29">
        <v>0</v>
      </c>
      <c r="BJ53" s="31">
        <f>100*BI53/$V53</f>
        <v>0</v>
      </c>
      <c r="BK53" s="29">
        <f>IF(BJ53&gt;$V$8,1,0)</f>
        <v>0</v>
      </c>
      <c r="BL53" s="31">
        <f>IF($I53=BI$16,BJ53,0)</f>
        <v>0</v>
      </c>
      <c r="BM53" s="29">
        <v>0</v>
      </c>
      <c r="BN53" s="31">
        <f>100*BM53/$V53</f>
        <v>0</v>
      </c>
      <c r="BO53" s="29">
        <f>IF(BN53&gt;$V$8,1,0)</f>
        <v>0</v>
      </c>
      <c r="BP53" s="31">
        <f>IF($I53=BM$16,BN53,0)</f>
        <v>0</v>
      </c>
      <c r="BQ53" s="29">
        <v>0</v>
      </c>
      <c r="BR53" s="31">
        <f>100*BQ53/$V53</f>
        <v>0</v>
      </c>
      <c r="BS53" s="29">
        <f>IF(BR53&gt;$V$8,1,0)</f>
        <v>0</v>
      </c>
      <c r="BT53" s="31">
        <f>IF($I53=BQ$16,BR53,0)</f>
        <v>0</v>
      </c>
      <c r="BU53" s="29">
        <v>0</v>
      </c>
      <c r="BV53" s="31">
        <f>100*BU53/$V53</f>
        <v>0</v>
      </c>
      <c r="BW53" s="29">
        <f>IF(BV53&gt;$V$8,1,0)</f>
        <v>0</v>
      </c>
      <c r="BX53" s="31">
        <f>IF($I53=BU$16,BV53,0)</f>
        <v>0</v>
      </c>
      <c r="BY53" s="29">
        <v>840</v>
      </c>
      <c r="BZ53" s="29">
        <v>0</v>
      </c>
      <c r="CA53" s="28"/>
      <c r="CB53" s="20"/>
      <c r="CC53" s="21"/>
    </row>
    <row r="54" ht="15.75" customHeight="1">
      <c r="A54" t="s" s="32">
        <v>188</v>
      </c>
      <c r="B54" t="s" s="71">
        <f>F54</f>
        <v>9</v>
      </c>
      <c r="C54" s="72">
        <f>G54</f>
        <v>53.223856538384</v>
      </c>
      <c r="D54" t="s" s="68">
        <f>IF(F54="Lab","over","under")</f>
        <v>111</v>
      </c>
      <c r="E54" t="s" s="68">
        <v>112</v>
      </c>
      <c r="F54" t="s" s="74">
        <v>9</v>
      </c>
      <c r="G54" s="81">
        <f>AD54</f>
        <v>53.223856538384</v>
      </c>
      <c r="H54" s="82">
        <f>K54+L54</f>
        <v>0</v>
      </c>
      <c r="I54" t="s" s="77">
        <v>17</v>
      </c>
      <c r="J54" s="81">
        <f>AN54</f>
        <v>15.1899052992142</v>
      </c>
      <c r="K54" s="13"/>
      <c r="L54" s="13"/>
      <c r="M54" s="13"/>
      <c r="N54" s="13"/>
      <c r="O54" t="s" s="68">
        <v>189</v>
      </c>
      <c r="P54" t="s" s="68">
        <v>188</v>
      </c>
      <c r="Q54" t="s" s="78">
        <v>21</v>
      </c>
      <c r="R54" s="83">
        <f>100*S54</f>
        <v>13.0666935</v>
      </c>
      <c r="S54" s="35">
        <v>0.130666935</v>
      </c>
      <c r="T54" s="16"/>
      <c r="U54" s="37">
        <v>83633</v>
      </c>
      <c r="V54" s="37">
        <v>39704</v>
      </c>
      <c r="W54" s="37">
        <v>185</v>
      </c>
      <c r="X54" s="37">
        <v>15101</v>
      </c>
      <c r="Y54" s="37">
        <v>3583</v>
      </c>
      <c r="Z54" s="38">
        <f>100*Y54/$V54</f>
        <v>9.0242796695547</v>
      </c>
      <c r="AA54" s="37">
        <f>IF(Z54&gt;$V$8,1,0)</f>
        <v>0</v>
      </c>
      <c r="AB54" s="38">
        <f>IF($I54=Y$16,Z54,0)</f>
        <v>0</v>
      </c>
      <c r="AC54" s="37">
        <v>21132</v>
      </c>
      <c r="AD54" s="38">
        <f>100*AC54/$V54</f>
        <v>53.223856538384</v>
      </c>
      <c r="AE54" s="37">
        <f>IF(AD54&gt;$V$8,1,0)</f>
        <v>1</v>
      </c>
      <c r="AF54" s="38">
        <f>IF($I54=AC$16,AD54,0)</f>
        <v>0</v>
      </c>
      <c r="AG54" s="37">
        <v>2752</v>
      </c>
      <c r="AH54" s="38">
        <f>100*AG54/$V54</f>
        <v>6.93129155752569</v>
      </c>
      <c r="AI54" s="37">
        <f>IF(AH54&gt;$V$8,1,0)</f>
        <v>0</v>
      </c>
      <c r="AJ54" s="38">
        <f>IF($I54=AG$16,AH54,0)</f>
        <v>0</v>
      </c>
      <c r="AK54" s="37">
        <v>6031</v>
      </c>
      <c r="AL54" s="38">
        <f>100*AK54/$V54</f>
        <v>15.1899052992142</v>
      </c>
      <c r="AM54" s="37">
        <f>IF(AL54&gt;$V$8,1,0)</f>
        <v>0</v>
      </c>
      <c r="AN54" s="38">
        <f>IF($I54=AK$16,AL54,0)</f>
        <v>15.1899052992142</v>
      </c>
      <c r="AO54" s="37">
        <v>5188</v>
      </c>
      <c r="AP54" s="38">
        <f>100*AO54/$V54</f>
        <v>13.0666935321378</v>
      </c>
      <c r="AQ54" s="37">
        <f>IF(AP54&gt;$V$8,1,0)</f>
        <v>0</v>
      </c>
      <c r="AR54" s="38">
        <f>IF($I54=AO$16,AP54,0)</f>
        <v>0</v>
      </c>
      <c r="AS54" s="37">
        <v>0</v>
      </c>
      <c r="AT54" s="38">
        <f>100*AS54/$V54</f>
        <v>0</v>
      </c>
      <c r="AU54" s="37">
        <f>IF(AT54&gt;$V$8,1,0)</f>
        <v>0</v>
      </c>
      <c r="AV54" s="38">
        <f>IF($I54=AS$16,AT54,0)</f>
        <v>0</v>
      </c>
      <c r="AW54" s="37">
        <v>0</v>
      </c>
      <c r="AX54" s="38">
        <f>100*AW54/$V54</f>
        <v>0</v>
      </c>
      <c r="AY54" s="37">
        <f>IF(AX54&gt;$V$8,1,0)</f>
        <v>0</v>
      </c>
      <c r="AZ54" s="38">
        <f>IF($I54=AW$16,AX54,0)</f>
        <v>0</v>
      </c>
      <c r="BA54" s="37">
        <v>0</v>
      </c>
      <c r="BB54" s="38">
        <f>100*BA54/$V54</f>
        <v>0</v>
      </c>
      <c r="BC54" s="37">
        <f>IF(BB54&gt;$V$8,1,0)</f>
        <v>0</v>
      </c>
      <c r="BD54" s="38">
        <f>IF($I54=BA$16,BB54,0)</f>
        <v>0</v>
      </c>
      <c r="BE54" s="37">
        <v>0</v>
      </c>
      <c r="BF54" s="38">
        <f>100*BE54/$V54</f>
        <v>0</v>
      </c>
      <c r="BG54" s="37">
        <f>IF(BF54&gt;$V$8,1,0)</f>
        <v>0</v>
      </c>
      <c r="BH54" s="38">
        <f>IF($I54=BE$16,BF54,0)</f>
        <v>0</v>
      </c>
      <c r="BI54" s="37">
        <v>0</v>
      </c>
      <c r="BJ54" s="38">
        <f>100*BI54/$V54</f>
        <v>0</v>
      </c>
      <c r="BK54" s="37">
        <f>IF(BJ54&gt;$V$8,1,0)</f>
        <v>0</v>
      </c>
      <c r="BL54" s="38">
        <f>IF($I54=BI$16,BJ54,0)</f>
        <v>0</v>
      </c>
      <c r="BM54" s="37">
        <v>0</v>
      </c>
      <c r="BN54" s="38">
        <f>100*BM54/$V54</f>
        <v>0</v>
      </c>
      <c r="BO54" s="37">
        <f>IF(BN54&gt;$V$8,1,0)</f>
        <v>0</v>
      </c>
      <c r="BP54" s="38">
        <f>IF($I54=BM$16,BN54,0)</f>
        <v>0</v>
      </c>
      <c r="BQ54" s="37">
        <v>0</v>
      </c>
      <c r="BR54" s="38">
        <f>100*BQ54/$V54</f>
        <v>0</v>
      </c>
      <c r="BS54" s="37">
        <f>IF(BR54&gt;$V$8,1,0)</f>
        <v>0</v>
      </c>
      <c r="BT54" s="38">
        <f>IF($I54=BQ$16,BR54,0)</f>
        <v>0</v>
      </c>
      <c r="BU54" s="84">
        <v>0</v>
      </c>
      <c r="BV54" s="38">
        <f>100*BU54/$V54</f>
        <v>0</v>
      </c>
      <c r="BW54" s="37">
        <f>IF(BV54&gt;$V$8,1,0)</f>
        <v>0</v>
      </c>
      <c r="BX54" s="38">
        <f>IF($I54=BU$16,BV54,0)</f>
        <v>0</v>
      </c>
      <c r="BY54" s="37">
        <v>113</v>
      </c>
      <c r="BZ54" s="37">
        <v>0</v>
      </c>
      <c r="CA54" s="16"/>
      <c r="CB54" s="20"/>
      <c r="CC54" s="21"/>
    </row>
    <row r="55" ht="15.75" customHeight="1">
      <c r="A55" t="s" s="32">
        <v>190</v>
      </c>
      <c r="B55" t="s" s="71">
        <f>F55</f>
        <v>37</v>
      </c>
      <c r="C55" s="72">
        <f>G55</f>
        <v>52.9981296072175</v>
      </c>
      <c r="D55" t="s" s="73">
        <v>111</v>
      </c>
      <c r="E55" t="s" s="73">
        <v>112</v>
      </c>
      <c r="F55" t="s" s="74">
        <v>37</v>
      </c>
      <c r="G55" s="75">
        <f>BF55</f>
        <v>52.9981296072175</v>
      </c>
      <c r="H55" s="76">
        <f>K55+L55</f>
        <v>0</v>
      </c>
      <c r="I55" t="s" s="77">
        <v>33</v>
      </c>
      <c r="J55" s="75">
        <f>BD55</f>
        <v>20.1606337330839</v>
      </c>
      <c r="K55" s="25"/>
      <c r="L55" s="25"/>
      <c r="M55" s="25"/>
      <c r="N55" s="25"/>
      <c r="O55" t="s" s="73">
        <v>191</v>
      </c>
      <c r="P55" t="s" s="73">
        <v>190</v>
      </c>
      <c r="Q55" t="s" s="78">
        <v>41</v>
      </c>
      <c r="R55" s="79">
        <f>100*S55</f>
        <v>8.190119899999999</v>
      </c>
      <c r="S55" s="80">
        <v>0.08190119899999999</v>
      </c>
      <c r="T55" s="28"/>
      <c r="U55" s="29">
        <v>74000</v>
      </c>
      <c r="V55" s="29">
        <v>45445</v>
      </c>
      <c r="W55" s="29">
        <v>246</v>
      </c>
      <c r="X55" s="29">
        <v>14923</v>
      </c>
      <c r="Y55" s="29">
        <v>0</v>
      </c>
      <c r="Z55" s="31">
        <f>100*Y55/$V55</f>
        <v>0</v>
      </c>
      <c r="AA55" s="29">
        <f>IF(Z55&gt;$V$8,1,0)</f>
        <v>0</v>
      </c>
      <c r="AB55" s="31">
        <f>IF($I55=Y$16,Z55,0)</f>
        <v>0</v>
      </c>
      <c r="AC55" s="29">
        <v>0</v>
      </c>
      <c r="AD55" s="31">
        <f>100*AC55/$V55</f>
        <v>0</v>
      </c>
      <c r="AE55" s="29">
        <f>IF(AD55&gt;$V$8,1,0)</f>
        <v>0</v>
      </c>
      <c r="AF55" s="31">
        <f>IF($I55=AC$16,AD55,0)</f>
        <v>0</v>
      </c>
      <c r="AG55" s="29">
        <v>0</v>
      </c>
      <c r="AH55" s="31">
        <f>100*AG55/$V55</f>
        <v>0</v>
      </c>
      <c r="AI55" s="29">
        <f>IF(AH55&gt;$V$8,1,0)</f>
        <v>0</v>
      </c>
      <c r="AJ55" s="31">
        <f>IF($I55=AG$16,AH55,0)</f>
        <v>0</v>
      </c>
      <c r="AK55" s="29">
        <v>0</v>
      </c>
      <c r="AL55" s="31">
        <f>100*AK55/$V55</f>
        <v>0</v>
      </c>
      <c r="AM55" s="29">
        <f>IF(AL55&gt;$V$8,1,0)</f>
        <v>0</v>
      </c>
      <c r="AN55" s="31">
        <f>IF($I55=AK$16,AL55,0)</f>
        <v>0</v>
      </c>
      <c r="AO55" s="29">
        <v>0</v>
      </c>
      <c r="AP55" s="31">
        <f>100*AO55/$V55</f>
        <v>0</v>
      </c>
      <c r="AQ55" s="29">
        <f>IF(AP55&gt;$V$8,1,0)</f>
        <v>0</v>
      </c>
      <c r="AR55" s="31">
        <f>IF($I55=AO$16,AP55,0)</f>
        <v>0</v>
      </c>
      <c r="AS55" s="29">
        <v>0</v>
      </c>
      <c r="AT55" s="31">
        <f>100*AS55/$V55</f>
        <v>0</v>
      </c>
      <c r="AU55" s="29">
        <f>IF(AT55&gt;$V$8,1,0)</f>
        <v>0</v>
      </c>
      <c r="AV55" s="31">
        <f>IF($I55=AS$16,AT55,0)</f>
        <v>0</v>
      </c>
      <c r="AW55" s="29">
        <v>0</v>
      </c>
      <c r="AX55" s="31">
        <f>100*AW55/$V55</f>
        <v>0</v>
      </c>
      <c r="AY55" s="29">
        <f>IF(AX55&gt;$V$8,1,0)</f>
        <v>0</v>
      </c>
      <c r="AZ55" s="31">
        <f>IF($I55=AW$16,AX55,0)</f>
        <v>0</v>
      </c>
      <c r="BA55" s="29">
        <v>9162</v>
      </c>
      <c r="BB55" s="31">
        <f>100*BA55/$V55</f>
        <v>20.1606337330839</v>
      </c>
      <c r="BC55" s="29">
        <f>IF(BB55&gt;$V$8,1,0)</f>
        <v>0</v>
      </c>
      <c r="BD55" s="31">
        <f>IF($I55=BA$16,BB55,0)</f>
        <v>20.1606337330839</v>
      </c>
      <c r="BE55" s="29">
        <v>24085</v>
      </c>
      <c r="BF55" s="31">
        <f>100*BE55/$V55</f>
        <v>52.9981296072175</v>
      </c>
      <c r="BG55" s="29">
        <f>IF(BF55&gt;$V$8,1,0)</f>
        <v>1</v>
      </c>
      <c r="BH55" s="31">
        <f>IF($I55=BE$16,BF55,0)</f>
        <v>0</v>
      </c>
      <c r="BI55" s="29">
        <v>3722</v>
      </c>
      <c r="BJ55" s="31">
        <f>100*BI55/$V55</f>
        <v>8.190119925184289</v>
      </c>
      <c r="BK55" s="29">
        <f>IF(BJ55&gt;$V$8,1,0)</f>
        <v>0</v>
      </c>
      <c r="BL55" s="31">
        <f>IF($I55=BI$16,BJ55,0)</f>
        <v>0</v>
      </c>
      <c r="BM55" s="29">
        <v>2269</v>
      </c>
      <c r="BN55" s="31">
        <f>100*BM55/$V55</f>
        <v>4.99284849818462</v>
      </c>
      <c r="BO55" s="29">
        <f>IF(BN55&gt;$V$8,1,0)</f>
        <v>0</v>
      </c>
      <c r="BP55" s="31">
        <f>IF($I55=BM$16,BN55,0)</f>
        <v>0</v>
      </c>
      <c r="BQ55" s="29">
        <v>2001</v>
      </c>
      <c r="BR55" s="31">
        <f>100*BQ55/$V55</f>
        <v>4.4031246561778</v>
      </c>
      <c r="BS55" s="29">
        <f>IF(BR55&gt;$V$8,1,0)</f>
        <v>0</v>
      </c>
      <c r="BT55" s="31">
        <f>IF($I55=BQ$16,BR55,0)</f>
        <v>0</v>
      </c>
      <c r="BU55" s="85">
        <v>2978</v>
      </c>
      <c r="BV55" s="31">
        <f>100*BU55/$V55</f>
        <v>6.55297612498625</v>
      </c>
      <c r="BW55" s="29">
        <f>IF(BV55&gt;$V$8,1,0)</f>
        <v>0</v>
      </c>
      <c r="BX55" s="31">
        <f>IF($I55=BU$16,BV55,0)</f>
        <v>0</v>
      </c>
      <c r="BY55" s="29">
        <v>0</v>
      </c>
      <c r="BZ55" s="29">
        <v>0</v>
      </c>
      <c r="CA55" s="28"/>
      <c r="CB55" s="20"/>
      <c r="CC55" s="21"/>
    </row>
    <row r="56" ht="15.75" customHeight="1">
      <c r="A56" t="s" s="32">
        <v>192</v>
      </c>
      <c r="B56" t="s" s="71">
        <f>F56</f>
        <v>9</v>
      </c>
      <c r="C56" s="72">
        <f>G56</f>
        <v>52.994741873805</v>
      </c>
      <c r="D56" t="s" s="68">
        <f>IF(F56="Lab","over","under")</f>
        <v>111</v>
      </c>
      <c r="E56" t="s" s="68">
        <v>112</v>
      </c>
      <c r="F56" t="s" s="74">
        <v>9</v>
      </c>
      <c r="G56" s="81">
        <f>AD56</f>
        <v>52.994741873805</v>
      </c>
      <c r="H56" s="82">
        <f>K56+L56</f>
        <v>0</v>
      </c>
      <c r="I56" t="s" s="77">
        <v>17</v>
      </c>
      <c r="J56" s="81">
        <f>AN56</f>
        <v>21.2404397705545</v>
      </c>
      <c r="K56" s="13"/>
      <c r="L56" s="13"/>
      <c r="M56" s="13"/>
      <c r="N56" s="13"/>
      <c r="O56" t="s" s="68">
        <v>193</v>
      </c>
      <c r="P56" t="s" s="68">
        <v>192</v>
      </c>
      <c r="Q56" t="s" s="78">
        <v>5</v>
      </c>
      <c r="R56" s="83">
        <f>100*S56</f>
        <v>20.207935</v>
      </c>
      <c r="S56" s="35">
        <v>0.20207935</v>
      </c>
      <c r="T56" s="16"/>
      <c r="U56" s="37">
        <v>73198</v>
      </c>
      <c r="V56" s="37">
        <v>41840</v>
      </c>
      <c r="W56" s="37">
        <v>159</v>
      </c>
      <c r="X56" s="37">
        <v>13286</v>
      </c>
      <c r="Y56" s="37">
        <v>8455</v>
      </c>
      <c r="Z56" s="38">
        <f>100*Y56/$V56</f>
        <v>20.2079349904398</v>
      </c>
      <c r="AA56" s="37">
        <f>IF(Z56&gt;$V$8,1,0)</f>
        <v>0</v>
      </c>
      <c r="AB56" s="38">
        <f>IF($I56=Y$16,Z56,0)</f>
        <v>0</v>
      </c>
      <c r="AC56" s="37">
        <v>22173</v>
      </c>
      <c r="AD56" s="38">
        <f>100*AC56/$V56</f>
        <v>52.994741873805</v>
      </c>
      <c r="AE56" s="37">
        <f>IF(AD56&gt;$V$8,1,0)</f>
        <v>1</v>
      </c>
      <c r="AF56" s="38">
        <f>IF($I56=AC$16,AD56,0)</f>
        <v>0</v>
      </c>
      <c r="AG56" s="37">
        <v>1118</v>
      </c>
      <c r="AH56" s="38">
        <f>100*AG56/$V56</f>
        <v>2.67208413001912</v>
      </c>
      <c r="AI56" s="37">
        <f>IF(AH56&gt;$V$8,1,0)</f>
        <v>0</v>
      </c>
      <c r="AJ56" s="38">
        <f>IF($I56=AG$16,AH56,0)</f>
        <v>0</v>
      </c>
      <c r="AK56" s="37">
        <v>8887</v>
      </c>
      <c r="AL56" s="38">
        <f>100*AK56/$V56</f>
        <v>21.2404397705545</v>
      </c>
      <c r="AM56" s="37">
        <f>IF(AL56&gt;$V$8,1,0)</f>
        <v>0</v>
      </c>
      <c r="AN56" s="38">
        <f>IF($I56=AK$16,AL56,0)</f>
        <v>21.2404397705545</v>
      </c>
      <c r="AO56" s="37">
        <v>1207</v>
      </c>
      <c r="AP56" s="38">
        <f>100*AO56/$V56</f>
        <v>2.88479923518164</v>
      </c>
      <c r="AQ56" s="37">
        <f>IF(AP56&gt;$V$8,1,0)</f>
        <v>0</v>
      </c>
      <c r="AR56" s="38">
        <f>IF($I56=AO$16,AP56,0)</f>
        <v>0</v>
      </c>
      <c r="AS56" s="37">
        <v>0</v>
      </c>
      <c r="AT56" s="38">
        <f>100*AS56/$V56</f>
        <v>0</v>
      </c>
      <c r="AU56" s="37">
        <f>IF(AT56&gt;$V$8,1,0)</f>
        <v>0</v>
      </c>
      <c r="AV56" s="38">
        <f>IF($I56=AS$16,AT56,0)</f>
        <v>0</v>
      </c>
      <c r="AW56" s="37">
        <v>0</v>
      </c>
      <c r="AX56" s="38">
        <f>100*AW56/$V56</f>
        <v>0</v>
      </c>
      <c r="AY56" s="37">
        <f>IF(AX56&gt;$V$8,1,0)</f>
        <v>0</v>
      </c>
      <c r="AZ56" s="38">
        <f>IF($I56=AW$16,AX56,0)</f>
        <v>0</v>
      </c>
      <c r="BA56" s="37">
        <v>0</v>
      </c>
      <c r="BB56" s="38">
        <f>100*BA56/$V56</f>
        <v>0</v>
      </c>
      <c r="BC56" s="37">
        <f>IF(BB56&gt;$V$8,1,0)</f>
        <v>0</v>
      </c>
      <c r="BD56" s="38">
        <f>IF($I56=BA$16,BB56,0)</f>
        <v>0</v>
      </c>
      <c r="BE56" s="37">
        <v>0</v>
      </c>
      <c r="BF56" s="38">
        <f>100*BE56/$V56</f>
        <v>0</v>
      </c>
      <c r="BG56" s="37">
        <f>IF(BF56&gt;$V$8,1,0)</f>
        <v>0</v>
      </c>
      <c r="BH56" s="38">
        <f>IF($I56=BE$16,BF56,0)</f>
        <v>0</v>
      </c>
      <c r="BI56" s="37">
        <v>0</v>
      </c>
      <c r="BJ56" s="38">
        <f>100*BI56/$V56</f>
        <v>0</v>
      </c>
      <c r="BK56" s="37">
        <f>IF(BJ56&gt;$V$8,1,0)</f>
        <v>0</v>
      </c>
      <c r="BL56" s="38">
        <f>IF($I56=BI$16,BJ56,0)</f>
        <v>0</v>
      </c>
      <c r="BM56" s="37">
        <v>0</v>
      </c>
      <c r="BN56" s="38">
        <f>100*BM56/$V56</f>
        <v>0</v>
      </c>
      <c r="BO56" s="37">
        <f>IF(BN56&gt;$V$8,1,0)</f>
        <v>0</v>
      </c>
      <c r="BP56" s="38">
        <f>IF($I56=BM$16,BN56,0)</f>
        <v>0</v>
      </c>
      <c r="BQ56" s="37">
        <v>0</v>
      </c>
      <c r="BR56" s="38">
        <f>100*BQ56/$V56</f>
        <v>0</v>
      </c>
      <c r="BS56" s="37">
        <f>IF(BR56&gt;$V$8,1,0)</f>
        <v>0</v>
      </c>
      <c r="BT56" s="38">
        <f>IF($I56=BQ$16,BR56,0)</f>
        <v>0</v>
      </c>
      <c r="BU56" s="86">
        <v>0</v>
      </c>
      <c r="BV56" s="38">
        <f>100*BU56/$V56</f>
        <v>0</v>
      </c>
      <c r="BW56" s="37">
        <f>IF(BV56&gt;$V$8,1,0)</f>
        <v>0</v>
      </c>
      <c r="BX56" s="38">
        <f>IF($I56=BU$16,BV56,0)</f>
        <v>0</v>
      </c>
      <c r="BY56" s="37">
        <v>898</v>
      </c>
      <c r="BZ56" s="37">
        <v>0</v>
      </c>
      <c r="CA56" s="16"/>
      <c r="CB56" s="20"/>
      <c r="CC56" s="21"/>
    </row>
    <row r="57" ht="15.75" customHeight="1">
      <c r="A57" t="s" s="32">
        <v>194</v>
      </c>
      <c r="B57" t="s" s="71">
        <f>F57</f>
        <v>9</v>
      </c>
      <c r="C57" s="72">
        <f>G57</f>
        <v>52.9371374452468</v>
      </c>
      <c r="D57" t="s" s="73">
        <f>IF(F57="Lab","over","under")</f>
        <v>111</v>
      </c>
      <c r="E57" t="s" s="73">
        <v>112</v>
      </c>
      <c r="F57" t="s" s="74">
        <v>9</v>
      </c>
      <c r="G57" s="75">
        <f>AD57</f>
        <v>52.9371374452468</v>
      </c>
      <c r="H57" s="76">
        <f>K57+L57</f>
        <v>0</v>
      </c>
      <c r="I57" t="s" s="77">
        <v>17</v>
      </c>
      <c r="J57" s="75">
        <f>AN57</f>
        <v>18.1413519592755</v>
      </c>
      <c r="K57" s="25"/>
      <c r="L57" s="25"/>
      <c r="M57" s="25"/>
      <c r="N57" s="25"/>
      <c r="O57" t="s" s="73">
        <v>195</v>
      </c>
      <c r="P57" t="s" s="73">
        <v>194</v>
      </c>
      <c r="Q57" t="s" s="78">
        <v>5</v>
      </c>
      <c r="R57" s="79">
        <f>100*S57</f>
        <v>15.9962117</v>
      </c>
      <c r="S57" s="80">
        <v>0.159962117</v>
      </c>
      <c r="T57" s="28"/>
      <c r="U57" s="29">
        <v>70801</v>
      </c>
      <c r="V57" s="29">
        <v>42235</v>
      </c>
      <c r="W57" s="29">
        <v>171</v>
      </c>
      <c r="X57" s="29">
        <v>14696</v>
      </c>
      <c r="Y57" s="29">
        <v>6756</v>
      </c>
      <c r="Z57" s="31">
        <f>100*Y57/$V57</f>
        <v>15.9962116727832</v>
      </c>
      <c r="AA57" s="29">
        <f>IF(Z57&gt;$V$8,1,0)</f>
        <v>0</v>
      </c>
      <c r="AB57" s="31">
        <f>IF($I57=Y$16,Z57,0)</f>
        <v>0</v>
      </c>
      <c r="AC57" s="29">
        <v>22358</v>
      </c>
      <c r="AD57" s="31">
        <f>100*AC57/$V57</f>
        <v>52.9371374452468</v>
      </c>
      <c r="AE57" s="29">
        <f>IF(AD57&gt;$V$8,1,0)</f>
        <v>1</v>
      </c>
      <c r="AF57" s="31">
        <f>IF($I57=AC$16,AD57,0)</f>
        <v>0</v>
      </c>
      <c r="AG57" s="29">
        <v>2149</v>
      </c>
      <c r="AH57" s="31">
        <f>100*AG57/$V57</f>
        <v>5.08819699301527</v>
      </c>
      <c r="AI57" s="29">
        <f>IF(AH57&gt;$V$8,1,0)</f>
        <v>0</v>
      </c>
      <c r="AJ57" s="31">
        <f>IF($I57=AG$16,AH57,0)</f>
        <v>0</v>
      </c>
      <c r="AK57" s="29">
        <v>7662</v>
      </c>
      <c r="AL57" s="31">
        <f>100*AK57/$V57</f>
        <v>18.1413519592755</v>
      </c>
      <c r="AM57" s="29">
        <f>IF(AL57&gt;$V$8,1,0)</f>
        <v>0</v>
      </c>
      <c r="AN57" s="31">
        <f>IF($I57=AK$16,AL57,0)</f>
        <v>18.1413519592755</v>
      </c>
      <c r="AO57" s="29">
        <v>2715</v>
      </c>
      <c r="AP57" s="31">
        <f>100*AO57/$V57</f>
        <v>6.42831774594531</v>
      </c>
      <c r="AQ57" s="29">
        <f>IF(AP57&gt;$V$8,1,0)</f>
        <v>0</v>
      </c>
      <c r="AR57" s="31">
        <f>IF($I57=AO$16,AP57,0)</f>
        <v>0</v>
      </c>
      <c r="AS57" s="29">
        <v>0</v>
      </c>
      <c r="AT57" s="31">
        <f>100*AS57/$V57</f>
        <v>0</v>
      </c>
      <c r="AU57" s="29">
        <f>IF(AT57&gt;$V$8,1,0)</f>
        <v>0</v>
      </c>
      <c r="AV57" s="31">
        <f>IF($I57=AS$16,AT57,0)</f>
        <v>0</v>
      </c>
      <c r="AW57" s="29">
        <v>0</v>
      </c>
      <c r="AX57" s="31">
        <f>100*AW57/$V57</f>
        <v>0</v>
      </c>
      <c r="AY57" s="29">
        <f>IF(AX57&gt;$V$8,1,0)</f>
        <v>0</v>
      </c>
      <c r="AZ57" s="31">
        <f>IF($I57=AW$16,AX57,0)</f>
        <v>0</v>
      </c>
      <c r="BA57" s="29">
        <v>0</v>
      </c>
      <c r="BB57" s="31">
        <f>100*BA57/$V57</f>
        <v>0</v>
      </c>
      <c r="BC57" s="29">
        <f>IF(BB57&gt;$V$8,1,0)</f>
        <v>0</v>
      </c>
      <c r="BD57" s="31">
        <f>IF($I57=BA$16,BB57,0)</f>
        <v>0</v>
      </c>
      <c r="BE57" s="29">
        <v>0</v>
      </c>
      <c r="BF57" s="31">
        <f>100*BE57/$V57</f>
        <v>0</v>
      </c>
      <c r="BG57" s="29">
        <f>IF(BF57&gt;$V$8,1,0)</f>
        <v>0</v>
      </c>
      <c r="BH57" s="31">
        <f>IF($I57=BE$16,BF57,0)</f>
        <v>0</v>
      </c>
      <c r="BI57" s="29">
        <v>0</v>
      </c>
      <c r="BJ57" s="31">
        <f>100*BI57/$V57</f>
        <v>0</v>
      </c>
      <c r="BK57" s="29">
        <f>IF(BJ57&gt;$V$8,1,0)</f>
        <v>0</v>
      </c>
      <c r="BL57" s="31">
        <f>IF($I57=BI$16,BJ57,0)</f>
        <v>0</v>
      </c>
      <c r="BM57" s="29">
        <v>0</v>
      </c>
      <c r="BN57" s="31">
        <f>100*BM57/$V57</f>
        <v>0</v>
      </c>
      <c r="BO57" s="29">
        <f>IF(BN57&gt;$V$8,1,0)</f>
        <v>0</v>
      </c>
      <c r="BP57" s="31">
        <f>IF($I57=BM$16,BN57,0)</f>
        <v>0</v>
      </c>
      <c r="BQ57" s="29">
        <v>0</v>
      </c>
      <c r="BR57" s="31">
        <f>100*BQ57/$V57</f>
        <v>0</v>
      </c>
      <c r="BS57" s="29">
        <f>IF(BR57&gt;$V$8,1,0)</f>
        <v>0</v>
      </c>
      <c r="BT57" s="31">
        <f>IF($I57=BQ$16,BR57,0)</f>
        <v>0</v>
      </c>
      <c r="BU57" s="29">
        <v>0</v>
      </c>
      <c r="BV57" s="31">
        <f>100*BU57/$V57</f>
        <v>0</v>
      </c>
      <c r="BW57" s="29">
        <f>IF(BV57&gt;$V$8,1,0)</f>
        <v>0</v>
      </c>
      <c r="BX57" s="31">
        <f>IF($I57=BU$16,BV57,0)</f>
        <v>0</v>
      </c>
      <c r="BY57" s="29">
        <v>272</v>
      </c>
      <c r="BZ57" s="29">
        <v>0</v>
      </c>
      <c r="CA57" s="28"/>
      <c r="CB57" s="20"/>
      <c r="CC57" s="21"/>
    </row>
    <row r="58" ht="15.75" customHeight="1">
      <c r="A58" t="s" s="32">
        <v>196</v>
      </c>
      <c r="B58" t="s" s="71">
        <f>F58</f>
        <v>9</v>
      </c>
      <c r="C58" s="72">
        <f>G58</f>
        <v>52.8767582852076</v>
      </c>
      <c r="D58" t="s" s="68">
        <f>IF(F58="Lab","over","under")</f>
        <v>111</v>
      </c>
      <c r="E58" t="s" s="68">
        <v>112</v>
      </c>
      <c r="F58" t="s" s="74">
        <v>9</v>
      </c>
      <c r="G58" s="81">
        <f>AD58</f>
        <v>52.8767582852076</v>
      </c>
      <c r="H58" s="82">
        <f>K58+L58</f>
        <v>0</v>
      </c>
      <c r="I58" t="s" s="77">
        <v>21</v>
      </c>
      <c r="J58" s="87">
        <f>AR58</f>
        <v>19.3716901104694</v>
      </c>
      <c r="K58" s="13"/>
      <c r="L58" s="13"/>
      <c r="M58" s="13"/>
      <c r="N58" s="13"/>
      <c r="O58" t="s" s="68">
        <v>197</v>
      </c>
      <c r="P58" t="s" s="68">
        <v>196</v>
      </c>
      <c r="Q58" t="s" s="78">
        <v>13</v>
      </c>
      <c r="R58" s="83">
        <f>100*S58</f>
        <v>12.9687762</v>
      </c>
      <c r="S58" s="35">
        <v>0.129687762</v>
      </c>
      <c r="T58" s="16"/>
      <c r="U58" s="37">
        <v>70555</v>
      </c>
      <c r="V58" s="37">
        <v>41731</v>
      </c>
      <c r="W58" s="37">
        <v>240</v>
      </c>
      <c r="X58" s="37">
        <v>13982</v>
      </c>
      <c r="Y58" s="37">
        <v>2280</v>
      </c>
      <c r="Z58" s="38">
        <f>100*Y58/$V58</f>
        <v>5.46356425678752</v>
      </c>
      <c r="AA58" s="37">
        <f>IF(Z58&gt;$V$8,1,0)</f>
        <v>0</v>
      </c>
      <c r="AB58" s="38">
        <f>IF($I58=Y$16,Z58,0)</f>
        <v>0</v>
      </c>
      <c r="AC58" s="37">
        <v>22066</v>
      </c>
      <c r="AD58" s="38">
        <f>100*AC58/$V58</f>
        <v>52.8767582852076</v>
      </c>
      <c r="AE58" s="37">
        <f>IF(AD58&gt;$V$8,1,0)</f>
        <v>1</v>
      </c>
      <c r="AF58" s="38">
        <f>IF($I58=AC$16,AD58,0)</f>
        <v>0</v>
      </c>
      <c r="AG58" s="37">
        <v>5412</v>
      </c>
      <c r="AH58" s="38">
        <f>100*AG58/$V58</f>
        <v>12.9687762095325</v>
      </c>
      <c r="AI58" s="37">
        <f>IF(AH58&gt;$V$8,1,0)</f>
        <v>0</v>
      </c>
      <c r="AJ58" s="38">
        <f>IF($I58=AG$16,AH58,0)</f>
        <v>0</v>
      </c>
      <c r="AK58" s="37">
        <v>1961</v>
      </c>
      <c r="AL58" s="38">
        <f>100*AK58/$V58</f>
        <v>4.69914452085979</v>
      </c>
      <c r="AM58" s="37">
        <f>IF(AL58&gt;$V$8,1,0)</f>
        <v>0</v>
      </c>
      <c r="AN58" s="38">
        <f>IF($I58=AK$16,AL58,0)</f>
        <v>0</v>
      </c>
      <c r="AO58" s="37">
        <v>8084</v>
      </c>
      <c r="AP58" s="38">
        <f>100*AO58/$V58</f>
        <v>19.3716901104694</v>
      </c>
      <c r="AQ58" s="37">
        <f>IF(AP58&gt;$V$8,1,0)</f>
        <v>0</v>
      </c>
      <c r="AR58" s="38">
        <f>IF($I58=AO$16,AP58,0)</f>
        <v>19.3716901104694</v>
      </c>
      <c r="AS58" s="37">
        <v>0</v>
      </c>
      <c r="AT58" s="38">
        <f>100*AS58/$V58</f>
        <v>0</v>
      </c>
      <c r="AU58" s="37">
        <f>IF(AT58&gt;$V$8,1,0)</f>
        <v>0</v>
      </c>
      <c r="AV58" s="38">
        <f>IF($I58=AS$16,AT58,0)</f>
        <v>0</v>
      </c>
      <c r="AW58" s="37">
        <v>0</v>
      </c>
      <c r="AX58" s="38">
        <f>100*AW58/$V58</f>
        <v>0</v>
      </c>
      <c r="AY58" s="37">
        <f>IF(AX58&gt;$V$8,1,0)</f>
        <v>0</v>
      </c>
      <c r="AZ58" s="38">
        <f>IF($I58=AW$16,AX58,0)</f>
        <v>0</v>
      </c>
      <c r="BA58" s="37">
        <v>0</v>
      </c>
      <c r="BB58" s="38">
        <f>100*BA58/$V58</f>
        <v>0</v>
      </c>
      <c r="BC58" s="37">
        <f>IF(BB58&gt;$V$8,1,0)</f>
        <v>0</v>
      </c>
      <c r="BD58" s="38">
        <f>IF($I58=BA$16,BB58,0)</f>
        <v>0</v>
      </c>
      <c r="BE58" s="37">
        <v>0</v>
      </c>
      <c r="BF58" s="38">
        <f>100*BE58/$V58</f>
        <v>0</v>
      </c>
      <c r="BG58" s="37">
        <f>IF(BF58&gt;$V$8,1,0)</f>
        <v>0</v>
      </c>
      <c r="BH58" s="38">
        <f>IF($I58=BE$16,BF58,0)</f>
        <v>0</v>
      </c>
      <c r="BI58" s="37">
        <v>0</v>
      </c>
      <c r="BJ58" s="38">
        <f>100*BI58/$V58</f>
        <v>0</v>
      </c>
      <c r="BK58" s="37">
        <f>IF(BJ58&gt;$V$8,1,0)</f>
        <v>0</v>
      </c>
      <c r="BL58" s="38">
        <f>IF($I58=BI$16,BJ58,0)</f>
        <v>0</v>
      </c>
      <c r="BM58" s="37">
        <v>0</v>
      </c>
      <c r="BN58" s="38">
        <f>100*BM58/$V58</f>
        <v>0</v>
      </c>
      <c r="BO58" s="37">
        <f>IF(BN58&gt;$V$8,1,0)</f>
        <v>0</v>
      </c>
      <c r="BP58" s="38">
        <f>IF($I58=BM$16,BN58,0)</f>
        <v>0</v>
      </c>
      <c r="BQ58" s="37">
        <v>0</v>
      </c>
      <c r="BR58" s="38">
        <f>100*BQ58/$V58</f>
        <v>0</v>
      </c>
      <c r="BS58" s="37">
        <f>IF(BR58&gt;$V$8,1,0)</f>
        <v>0</v>
      </c>
      <c r="BT58" s="38">
        <f>IF($I58=BQ$16,BR58,0)</f>
        <v>0</v>
      </c>
      <c r="BU58" s="84">
        <v>0</v>
      </c>
      <c r="BV58" s="38">
        <f>100*BU58/$V58</f>
        <v>0</v>
      </c>
      <c r="BW58" s="37">
        <f>IF(BV58&gt;$V$8,1,0)</f>
        <v>0</v>
      </c>
      <c r="BX58" s="38">
        <f>IF($I58=BU$16,BV58,0)</f>
        <v>0</v>
      </c>
      <c r="BY58" s="37">
        <v>1860</v>
      </c>
      <c r="BZ58" s="37">
        <v>0</v>
      </c>
      <c r="CA58" s="16"/>
      <c r="CB58" s="20"/>
      <c r="CC58" s="21"/>
    </row>
    <row r="59" ht="15.75" customHeight="1">
      <c r="A59" t="s" s="32">
        <v>198</v>
      </c>
      <c r="B59" t="s" s="71">
        <f>F59</f>
        <v>37</v>
      </c>
      <c r="C59" s="72">
        <f>G59</f>
        <v>52.8621392446469</v>
      </c>
      <c r="D59" t="s" s="73">
        <v>111</v>
      </c>
      <c r="E59" t="s" s="73">
        <v>112</v>
      </c>
      <c r="F59" t="s" s="74">
        <v>37</v>
      </c>
      <c r="G59" s="75">
        <f>BF59</f>
        <v>52.8621392446469</v>
      </c>
      <c r="H59" s="76">
        <f>K59+L59</f>
        <v>0</v>
      </c>
      <c r="I59" t="s" s="88">
        <v>199</v>
      </c>
      <c r="J59" s="89">
        <f>100*0.127016078</f>
        <v>12.7016078</v>
      </c>
      <c r="K59" s="90"/>
      <c r="L59" s="25"/>
      <c r="M59" s="25"/>
      <c r="N59" s="25"/>
      <c r="O59" t="s" s="73">
        <v>200</v>
      </c>
      <c r="P59" t="s" s="73">
        <v>198</v>
      </c>
      <c r="Q59" t="s" s="78">
        <v>41</v>
      </c>
      <c r="R59" s="79">
        <f>100*S59</f>
        <v>10.8648064</v>
      </c>
      <c r="S59" s="80">
        <v>0.108648064</v>
      </c>
      <c r="T59" s="28"/>
      <c r="U59" s="29">
        <v>75346</v>
      </c>
      <c r="V59" s="29">
        <v>39743</v>
      </c>
      <c r="W59" s="29">
        <v>256</v>
      </c>
      <c r="X59" s="29">
        <v>15961</v>
      </c>
      <c r="Y59" s="29">
        <v>0</v>
      </c>
      <c r="Z59" s="31">
        <f>100*Y59/$V59</f>
        <v>0</v>
      </c>
      <c r="AA59" s="29">
        <f>IF(Z59&gt;$V$8,1,0)</f>
        <v>0</v>
      </c>
      <c r="AB59" s="31">
        <f>IF($I59=Y$16,Z59,0)</f>
        <v>0</v>
      </c>
      <c r="AC59" s="29">
        <v>0</v>
      </c>
      <c r="AD59" s="31">
        <f>100*AC59/$V59</f>
        <v>0</v>
      </c>
      <c r="AE59" s="29">
        <f>IF(AD59&gt;$V$8,1,0)</f>
        <v>0</v>
      </c>
      <c r="AF59" s="31">
        <f>IF($I59=AC$16,AD59,0)</f>
        <v>0</v>
      </c>
      <c r="AG59" s="29">
        <v>0</v>
      </c>
      <c r="AH59" s="31">
        <f>100*AG59/$V59</f>
        <v>0</v>
      </c>
      <c r="AI59" s="29">
        <f>IF(AH59&gt;$V$8,1,0)</f>
        <v>0</v>
      </c>
      <c r="AJ59" s="31">
        <f>IF($I59=AG$16,AH59,0)</f>
        <v>0</v>
      </c>
      <c r="AK59" s="29">
        <v>0</v>
      </c>
      <c r="AL59" s="31">
        <f>100*AK59/$V59</f>
        <v>0</v>
      </c>
      <c r="AM59" s="29">
        <f>IF(AL59&gt;$V$8,1,0)</f>
        <v>0</v>
      </c>
      <c r="AN59" s="31">
        <f>IF($I59=AK$16,AL59,0)</f>
        <v>0</v>
      </c>
      <c r="AO59" s="29">
        <v>451</v>
      </c>
      <c r="AP59" s="31">
        <f>100*AO59/$V59</f>
        <v>1.13479103238306</v>
      </c>
      <c r="AQ59" s="29">
        <f>IF(AP59&gt;$V$8,1,0)</f>
        <v>0</v>
      </c>
      <c r="AR59" s="31">
        <f>IF($I59=AO$16,AP59,0)</f>
        <v>0</v>
      </c>
      <c r="AS59" s="29">
        <v>0</v>
      </c>
      <c r="AT59" s="31">
        <f>100*AS59/$V59</f>
        <v>0</v>
      </c>
      <c r="AU59" s="29">
        <f>IF(AT59&gt;$V$8,1,0)</f>
        <v>0</v>
      </c>
      <c r="AV59" s="31">
        <f>IF($I59=AS$16,AT59,0)</f>
        <v>0</v>
      </c>
      <c r="AW59" s="29">
        <v>0</v>
      </c>
      <c r="AX59" s="31">
        <f>100*AW59/$V59</f>
        <v>0</v>
      </c>
      <c r="AY59" s="29">
        <f>IF(AX59&gt;$V$8,1,0)</f>
        <v>0</v>
      </c>
      <c r="AZ59" s="31">
        <f>IF($I59=AW$16,AX59,0)</f>
        <v>0</v>
      </c>
      <c r="BA59" s="29">
        <v>4304</v>
      </c>
      <c r="BB59" s="31">
        <f>100*BA59/$V59</f>
        <v>10.829580051833</v>
      </c>
      <c r="BC59" s="29">
        <f>IF(BB59&gt;$V$8,1,0)</f>
        <v>0</v>
      </c>
      <c r="BD59" s="31">
        <f>IF($I59=BA$16,BB59,0)</f>
        <v>0</v>
      </c>
      <c r="BE59" s="29">
        <v>21009</v>
      </c>
      <c r="BF59" s="31">
        <f>100*BE59/$V59</f>
        <v>52.8621392446469</v>
      </c>
      <c r="BG59" s="29">
        <f>IF(BF59&gt;$V$8,1,0)</f>
        <v>1</v>
      </c>
      <c r="BH59" s="31">
        <f>IF($I59=BE$16,BF59,0)</f>
        <v>0</v>
      </c>
      <c r="BI59" s="29">
        <v>4318</v>
      </c>
      <c r="BJ59" s="31">
        <f>100*BI59/$V59</f>
        <v>10.8648063809979</v>
      </c>
      <c r="BK59" s="29">
        <f>IF(BJ59&gt;$V$8,1,0)</f>
        <v>0</v>
      </c>
      <c r="BL59" s="31">
        <f>IF($I59=BI$16,BJ59,0)</f>
        <v>0</v>
      </c>
      <c r="BM59" s="29">
        <v>461</v>
      </c>
      <c r="BN59" s="31">
        <f>100*BM59/$V59</f>
        <v>1.15995269607226</v>
      </c>
      <c r="BO59" s="29">
        <f>IF(BN59&gt;$V$8,1,0)</f>
        <v>0</v>
      </c>
      <c r="BP59" s="31">
        <f>IF($I59=BM$16,BN59,0)</f>
        <v>0</v>
      </c>
      <c r="BQ59" s="29">
        <v>1077</v>
      </c>
      <c r="BR59" s="31">
        <f>100*BQ59/$V59</f>
        <v>2.70991117932718</v>
      </c>
      <c r="BS59" s="29">
        <f>IF(BR59&gt;$V$8,1,0)</f>
        <v>0</v>
      </c>
      <c r="BT59" s="31">
        <f>IF($I59=BQ$16,BR59,0)</f>
        <v>0</v>
      </c>
      <c r="BU59" s="85">
        <v>2010</v>
      </c>
      <c r="BV59" s="31">
        <f>100*BU59/$V59</f>
        <v>5.05749440152983</v>
      </c>
      <c r="BW59" s="29">
        <f>IF(BV59&gt;$V$8,1,0)</f>
        <v>0</v>
      </c>
      <c r="BX59" s="31">
        <f>IF($I59=BU$16,BV59,0)</f>
        <v>0</v>
      </c>
      <c r="BY59" s="29">
        <v>0</v>
      </c>
      <c r="BZ59" s="29">
        <v>0</v>
      </c>
      <c r="CA59" s="28"/>
      <c r="CB59" s="20"/>
      <c r="CC59" s="21"/>
    </row>
    <row r="60" ht="15.75" customHeight="1">
      <c r="A60" t="s" s="32">
        <v>201</v>
      </c>
      <c r="B60" t="s" s="71">
        <f>F60</f>
        <v>9</v>
      </c>
      <c r="C60" s="72">
        <f>G60</f>
        <v>52.6321169375447</v>
      </c>
      <c r="D60" t="s" s="68">
        <f>IF(F60="Lab","over","under")</f>
        <v>111</v>
      </c>
      <c r="E60" t="s" s="68">
        <v>112</v>
      </c>
      <c r="F60" t="s" s="74">
        <v>9</v>
      </c>
      <c r="G60" s="81">
        <f>AD60</f>
        <v>52.6321169375447</v>
      </c>
      <c r="H60" s="82">
        <f>K60+L60</f>
        <v>0</v>
      </c>
      <c r="I60" t="s" s="77">
        <v>17</v>
      </c>
      <c r="J60" s="91">
        <f>AN60</f>
        <v>15.2969436778084</v>
      </c>
      <c r="K60" s="13"/>
      <c r="L60" s="13"/>
      <c r="M60" s="13"/>
      <c r="N60" s="13"/>
      <c r="O60" t="s" s="68">
        <v>202</v>
      </c>
      <c r="P60" t="s" s="68">
        <v>201</v>
      </c>
      <c r="Q60" t="s" s="78">
        <v>5</v>
      </c>
      <c r="R60" s="83">
        <f>100*S60</f>
        <v>13.7790044</v>
      </c>
      <c r="S60" s="35">
        <v>0.137790044</v>
      </c>
      <c r="T60" s="16"/>
      <c r="U60" s="37">
        <v>77767</v>
      </c>
      <c r="V60" s="37">
        <v>39132</v>
      </c>
      <c r="W60" s="37">
        <v>142</v>
      </c>
      <c r="X60" s="37">
        <v>14610</v>
      </c>
      <c r="Y60" s="37">
        <v>5392</v>
      </c>
      <c r="Z60" s="38">
        <f>100*Y60/$V60</f>
        <v>13.7790043953797</v>
      </c>
      <c r="AA60" s="37">
        <f>IF(Z60&gt;$V$8,1,0)</f>
        <v>0</v>
      </c>
      <c r="AB60" s="38">
        <f>IF($I60=Y$16,Z60,0)</f>
        <v>0</v>
      </c>
      <c r="AC60" s="37">
        <v>20596</v>
      </c>
      <c r="AD60" s="38">
        <f>100*AC60/$V60</f>
        <v>52.6321169375447</v>
      </c>
      <c r="AE60" s="37">
        <f>IF(AD60&gt;$V$8,1,0)</f>
        <v>1</v>
      </c>
      <c r="AF60" s="38">
        <f>IF($I60=AC$16,AD60,0)</f>
        <v>0</v>
      </c>
      <c r="AG60" s="37">
        <v>1985</v>
      </c>
      <c r="AH60" s="38">
        <f>100*AG60/$V60</f>
        <v>5.07257487478279</v>
      </c>
      <c r="AI60" s="37">
        <f>IF(AH60&gt;$V$8,1,0)</f>
        <v>0</v>
      </c>
      <c r="AJ60" s="38">
        <f>IF($I60=AG$16,AH60,0)</f>
        <v>0</v>
      </c>
      <c r="AK60" s="37">
        <v>5986</v>
      </c>
      <c r="AL60" s="38">
        <f>100*AK60/$V60</f>
        <v>15.2969436778084</v>
      </c>
      <c r="AM60" s="37">
        <f>IF(AL60&gt;$V$8,1,0)</f>
        <v>0</v>
      </c>
      <c r="AN60" s="38">
        <f>IF($I60=AK$16,AL60,0)</f>
        <v>15.2969436778084</v>
      </c>
      <c r="AO60" s="37">
        <v>4133</v>
      </c>
      <c r="AP60" s="38">
        <f>100*AO60/$V60</f>
        <v>10.5616886435654</v>
      </c>
      <c r="AQ60" s="37">
        <f>IF(AP60&gt;$V$8,1,0)</f>
        <v>0</v>
      </c>
      <c r="AR60" s="38">
        <f>IF($I60=AO$16,AP60,0)</f>
        <v>0</v>
      </c>
      <c r="AS60" s="37">
        <v>0</v>
      </c>
      <c r="AT60" s="38">
        <f>100*AS60/$V60</f>
        <v>0</v>
      </c>
      <c r="AU60" s="37">
        <f>IF(AT60&gt;$V$8,1,0)</f>
        <v>0</v>
      </c>
      <c r="AV60" s="38">
        <f>IF($I60=AS$16,AT60,0)</f>
        <v>0</v>
      </c>
      <c r="AW60" s="37">
        <v>0</v>
      </c>
      <c r="AX60" s="38">
        <f>100*AW60/$V60</f>
        <v>0</v>
      </c>
      <c r="AY60" s="37">
        <f>IF(AX60&gt;$V$8,1,0)</f>
        <v>0</v>
      </c>
      <c r="AZ60" s="38">
        <f>IF($I60=AW$16,AX60,0)</f>
        <v>0</v>
      </c>
      <c r="BA60" s="37">
        <v>0</v>
      </c>
      <c r="BB60" s="38">
        <f>100*BA60/$V60</f>
        <v>0</v>
      </c>
      <c r="BC60" s="37">
        <f>IF(BB60&gt;$V$8,1,0)</f>
        <v>0</v>
      </c>
      <c r="BD60" s="38">
        <f>IF($I60=BA$16,BB60,0)</f>
        <v>0</v>
      </c>
      <c r="BE60" s="37">
        <v>0</v>
      </c>
      <c r="BF60" s="38">
        <f>100*BE60/$V60</f>
        <v>0</v>
      </c>
      <c r="BG60" s="37">
        <f>IF(BF60&gt;$V$8,1,0)</f>
        <v>0</v>
      </c>
      <c r="BH60" s="38">
        <f>IF($I60=BE$16,BF60,0)</f>
        <v>0</v>
      </c>
      <c r="BI60" s="37">
        <v>0</v>
      </c>
      <c r="BJ60" s="38">
        <f>100*BI60/$V60</f>
        <v>0</v>
      </c>
      <c r="BK60" s="37">
        <f>IF(BJ60&gt;$V$8,1,0)</f>
        <v>0</v>
      </c>
      <c r="BL60" s="38">
        <f>IF($I60=BI$16,BJ60,0)</f>
        <v>0</v>
      </c>
      <c r="BM60" s="37">
        <v>0</v>
      </c>
      <c r="BN60" s="38">
        <f>100*BM60/$V60</f>
        <v>0</v>
      </c>
      <c r="BO60" s="37">
        <f>IF(BN60&gt;$V$8,1,0)</f>
        <v>0</v>
      </c>
      <c r="BP60" s="38">
        <f>IF($I60=BM$16,BN60,0)</f>
        <v>0</v>
      </c>
      <c r="BQ60" s="37">
        <v>0</v>
      </c>
      <c r="BR60" s="38">
        <f>100*BQ60/$V60</f>
        <v>0</v>
      </c>
      <c r="BS60" s="37">
        <f>IF(BR60&gt;$V$8,1,0)</f>
        <v>0</v>
      </c>
      <c r="BT60" s="38">
        <f>IF($I60=BQ$16,BR60,0)</f>
        <v>0</v>
      </c>
      <c r="BU60" s="86">
        <v>0</v>
      </c>
      <c r="BV60" s="38">
        <f>100*BU60/$V60</f>
        <v>0</v>
      </c>
      <c r="BW60" s="37">
        <f>IF(BV60&gt;$V$8,1,0)</f>
        <v>0</v>
      </c>
      <c r="BX60" s="38">
        <f>IF($I60=BU$16,BV60,0)</f>
        <v>0</v>
      </c>
      <c r="BY60" s="37">
        <v>0</v>
      </c>
      <c r="BZ60" s="37">
        <v>0</v>
      </c>
      <c r="CA60" s="16"/>
      <c r="CB60" s="20"/>
      <c r="CC60" s="21"/>
    </row>
    <row r="61" ht="15.75" customHeight="1">
      <c r="A61" t="s" s="32">
        <v>203</v>
      </c>
      <c r="B61" t="s" s="71">
        <f>F61</f>
        <v>9</v>
      </c>
      <c r="C61" s="72">
        <f>G61</f>
        <v>52.5868458763651</v>
      </c>
      <c r="D61" t="s" s="73">
        <f>IF(F61="Lab","over","under")</f>
        <v>111</v>
      </c>
      <c r="E61" t="s" s="73">
        <v>112</v>
      </c>
      <c r="F61" t="s" s="74">
        <v>9</v>
      </c>
      <c r="G61" s="75">
        <f>AD61</f>
        <v>52.5868458763651</v>
      </c>
      <c r="H61" s="76">
        <f>K61+L61</f>
        <v>0</v>
      </c>
      <c r="I61" t="s" s="77">
        <v>17</v>
      </c>
      <c r="J61" s="75">
        <f>AN61</f>
        <v>22.5206305282404</v>
      </c>
      <c r="K61" s="25"/>
      <c r="L61" s="25"/>
      <c r="M61" s="25"/>
      <c r="N61" s="25"/>
      <c r="O61" t="s" s="73">
        <v>204</v>
      </c>
      <c r="P61" t="s" s="73">
        <v>203</v>
      </c>
      <c r="Q61" t="s" s="78">
        <v>5</v>
      </c>
      <c r="R61" s="79">
        <f>100*S61</f>
        <v>11.1355438</v>
      </c>
      <c r="S61" s="80">
        <v>0.111355438</v>
      </c>
      <c r="T61" s="28"/>
      <c r="U61" s="29">
        <v>75483</v>
      </c>
      <c r="V61" s="29">
        <v>40474</v>
      </c>
      <c r="W61" s="29">
        <v>155</v>
      </c>
      <c r="X61" s="29">
        <v>12169</v>
      </c>
      <c r="Y61" s="29">
        <v>4507</v>
      </c>
      <c r="Z61" s="31">
        <f>100*Y61/$V61</f>
        <v>11.1355438059001</v>
      </c>
      <c r="AA61" s="29">
        <f>IF(Z61&gt;$V$8,1,0)</f>
        <v>0</v>
      </c>
      <c r="AB61" s="31">
        <f>IF($I61=Y$16,Z61,0)</f>
        <v>0</v>
      </c>
      <c r="AC61" s="29">
        <v>21284</v>
      </c>
      <c r="AD61" s="31">
        <f>100*AC61/$V61</f>
        <v>52.5868458763651</v>
      </c>
      <c r="AE61" s="29">
        <f>IF(AD61&gt;$V$8,1,0)</f>
        <v>1</v>
      </c>
      <c r="AF61" s="31">
        <f>IF($I61=AC$16,AD61,0)</f>
        <v>0</v>
      </c>
      <c r="AG61" s="29">
        <v>1799</v>
      </c>
      <c r="AH61" s="31">
        <f>100*AG61/$V61</f>
        <v>4.44482877896921</v>
      </c>
      <c r="AI61" s="29">
        <f>IF(AH61&gt;$V$8,1,0)</f>
        <v>0</v>
      </c>
      <c r="AJ61" s="31">
        <f>IF($I61=AG$16,AH61,0)</f>
        <v>0</v>
      </c>
      <c r="AK61" s="29">
        <v>9115</v>
      </c>
      <c r="AL61" s="31">
        <f>100*AK61/$V61</f>
        <v>22.5206305282404</v>
      </c>
      <c r="AM61" s="29">
        <f>IF(AL61&gt;$V$8,1,0)</f>
        <v>0</v>
      </c>
      <c r="AN61" s="31">
        <f>IF($I61=AK$16,AL61,0)</f>
        <v>22.5206305282404</v>
      </c>
      <c r="AO61" s="29">
        <v>3495</v>
      </c>
      <c r="AP61" s="31">
        <f>100*AO61/$V61</f>
        <v>8.63517319760834</v>
      </c>
      <c r="AQ61" s="29">
        <f>IF(AP61&gt;$V$8,1,0)</f>
        <v>0</v>
      </c>
      <c r="AR61" s="31">
        <f>IF($I61=AO$16,AP61,0)</f>
        <v>0</v>
      </c>
      <c r="AS61" s="29">
        <v>0</v>
      </c>
      <c r="AT61" s="31">
        <f>100*AS61/$V61</f>
        <v>0</v>
      </c>
      <c r="AU61" s="29">
        <f>IF(AT61&gt;$V$8,1,0)</f>
        <v>0</v>
      </c>
      <c r="AV61" s="31">
        <f>IF($I61=AS$16,AT61,0)</f>
        <v>0</v>
      </c>
      <c r="AW61" s="29">
        <v>0</v>
      </c>
      <c r="AX61" s="31">
        <f>100*AW61/$V61</f>
        <v>0</v>
      </c>
      <c r="AY61" s="29">
        <f>IF(AX61&gt;$V$8,1,0)</f>
        <v>0</v>
      </c>
      <c r="AZ61" s="31">
        <f>IF($I61=AW$16,AX61,0)</f>
        <v>0</v>
      </c>
      <c r="BA61" s="29">
        <v>0</v>
      </c>
      <c r="BB61" s="31">
        <f>100*BA61/$V61</f>
        <v>0</v>
      </c>
      <c r="BC61" s="29">
        <f>IF(BB61&gt;$V$8,1,0)</f>
        <v>0</v>
      </c>
      <c r="BD61" s="31">
        <f>IF($I61=BA$16,BB61,0)</f>
        <v>0</v>
      </c>
      <c r="BE61" s="29">
        <v>0</v>
      </c>
      <c r="BF61" s="31">
        <f>100*BE61/$V61</f>
        <v>0</v>
      </c>
      <c r="BG61" s="29">
        <f>IF(BF61&gt;$V$8,1,0)</f>
        <v>0</v>
      </c>
      <c r="BH61" s="31">
        <f>IF($I61=BE$16,BF61,0)</f>
        <v>0</v>
      </c>
      <c r="BI61" s="29">
        <v>0</v>
      </c>
      <c r="BJ61" s="31">
        <f>100*BI61/$V61</f>
        <v>0</v>
      </c>
      <c r="BK61" s="29">
        <f>IF(BJ61&gt;$V$8,1,0)</f>
        <v>0</v>
      </c>
      <c r="BL61" s="31">
        <f>IF($I61=BI$16,BJ61,0)</f>
        <v>0</v>
      </c>
      <c r="BM61" s="29">
        <v>0</v>
      </c>
      <c r="BN61" s="31">
        <f>100*BM61/$V61</f>
        <v>0</v>
      </c>
      <c r="BO61" s="29">
        <f>IF(BN61&gt;$V$8,1,0)</f>
        <v>0</v>
      </c>
      <c r="BP61" s="31">
        <f>IF($I61=BM$16,BN61,0)</f>
        <v>0</v>
      </c>
      <c r="BQ61" s="29">
        <v>0</v>
      </c>
      <c r="BR61" s="31">
        <f>100*BQ61/$V61</f>
        <v>0</v>
      </c>
      <c r="BS61" s="29">
        <f>IF(BR61&gt;$V$8,1,0)</f>
        <v>0</v>
      </c>
      <c r="BT61" s="31">
        <f>IF($I61=BQ$16,BR61,0)</f>
        <v>0</v>
      </c>
      <c r="BU61" s="29">
        <v>0</v>
      </c>
      <c r="BV61" s="31">
        <f>100*BU61/$V61</f>
        <v>0</v>
      </c>
      <c r="BW61" s="29">
        <f>IF(BV61&gt;$V$8,1,0)</f>
        <v>0</v>
      </c>
      <c r="BX61" s="31">
        <f>IF($I61=BU$16,BV61,0)</f>
        <v>0</v>
      </c>
      <c r="BY61" s="29">
        <v>0</v>
      </c>
      <c r="BZ61" s="29">
        <v>0</v>
      </c>
      <c r="CA61" s="28"/>
      <c r="CB61" s="20"/>
      <c r="CC61" s="21"/>
    </row>
    <row r="62" ht="15.75" customHeight="1">
      <c r="A62" t="s" s="32">
        <v>205</v>
      </c>
      <c r="B62" t="s" s="71">
        <f>F62</f>
        <v>9</v>
      </c>
      <c r="C62" s="72">
        <f>G62</f>
        <v>52.4893722452599</v>
      </c>
      <c r="D62" t="s" s="68">
        <f>IF(F62="Lab","over","under")</f>
        <v>111</v>
      </c>
      <c r="E62" t="s" s="68">
        <v>112</v>
      </c>
      <c r="F62" t="s" s="74">
        <v>9</v>
      </c>
      <c r="G62" s="81">
        <f>AD62</f>
        <v>52.4893722452599</v>
      </c>
      <c r="H62" s="82">
        <f>K62+L62</f>
        <v>0</v>
      </c>
      <c r="I62" t="s" s="77">
        <v>21</v>
      </c>
      <c r="J62" s="81">
        <f>AR62</f>
        <v>13.5957019534204</v>
      </c>
      <c r="K62" s="13"/>
      <c r="L62" s="13"/>
      <c r="M62" s="13"/>
      <c r="N62" s="13"/>
      <c r="O62" t="s" s="68">
        <v>206</v>
      </c>
      <c r="P62" t="s" s="68">
        <v>205</v>
      </c>
      <c r="Q62" t="s" s="78">
        <v>5</v>
      </c>
      <c r="R62" s="83">
        <f>100*S62</f>
        <v>13.2696972</v>
      </c>
      <c r="S62" s="35">
        <v>0.132696972</v>
      </c>
      <c r="T62" s="16"/>
      <c r="U62" s="37">
        <v>75558</v>
      </c>
      <c r="V62" s="37">
        <v>38343</v>
      </c>
      <c r="W62" s="37">
        <v>275</v>
      </c>
      <c r="X62" s="37">
        <v>14913</v>
      </c>
      <c r="Y62" s="37">
        <v>5088</v>
      </c>
      <c r="Z62" s="38">
        <f>100*Y62/$V62</f>
        <v>13.2696972067913</v>
      </c>
      <c r="AA62" s="37">
        <f>IF(Z62&gt;$V$8,1,0)</f>
        <v>0</v>
      </c>
      <c r="AB62" s="38">
        <f>IF($I62=Y$16,Z62,0)</f>
        <v>0</v>
      </c>
      <c r="AC62" s="37">
        <v>20126</v>
      </c>
      <c r="AD62" s="38">
        <f>100*AC62/$V62</f>
        <v>52.4893722452599</v>
      </c>
      <c r="AE62" s="37">
        <f>IF(AD62&gt;$V$8,1,0)</f>
        <v>1</v>
      </c>
      <c r="AF62" s="38">
        <f>IF($I62=AC$16,AD62,0)</f>
        <v>0</v>
      </c>
      <c r="AG62" s="37">
        <v>3417</v>
      </c>
      <c r="AH62" s="38">
        <f>100*AG62/$V62</f>
        <v>8.911665753853381</v>
      </c>
      <c r="AI62" s="37">
        <f>IF(AH62&gt;$V$8,1,0)</f>
        <v>0</v>
      </c>
      <c r="AJ62" s="38">
        <f>IF($I62=AG$16,AH62,0)</f>
        <v>0</v>
      </c>
      <c r="AK62" s="37">
        <v>2106</v>
      </c>
      <c r="AL62" s="38">
        <f>100*AK62/$V62</f>
        <v>5.49252797120726</v>
      </c>
      <c r="AM62" s="37">
        <f>IF(AL62&gt;$V$8,1,0)</f>
        <v>0</v>
      </c>
      <c r="AN62" s="38">
        <f>IF($I62=AK$16,AL62,0)</f>
        <v>0</v>
      </c>
      <c r="AO62" s="37">
        <v>5213</v>
      </c>
      <c r="AP62" s="38">
        <f>100*AO62/$V62</f>
        <v>13.5957019534204</v>
      </c>
      <c r="AQ62" s="37">
        <f>IF(AP62&gt;$V$8,1,0)</f>
        <v>0</v>
      </c>
      <c r="AR62" s="38">
        <f>IF($I62=AO$16,AP62,0)</f>
        <v>13.5957019534204</v>
      </c>
      <c r="AS62" s="37">
        <v>0</v>
      </c>
      <c r="AT62" s="38">
        <f>100*AS62/$V62</f>
        <v>0</v>
      </c>
      <c r="AU62" s="37">
        <f>IF(AT62&gt;$V$8,1,0)</f>
        <v>0</v>
      </c>
      <c r="AV62" s="38">
        <f>IF($I62=AS$16,AT62,0)</f>
        <v>0</v>
      </c>
      <c r="AW62" s="37">
        <v>0</v>
      </c>
      <c r="AX62" s="38">
        <f>100*AW62/$V62</f>
        <v>0</v>
      </c>
      <c r="AY62" s="37">
        <f>IF(AX62&gt;$V$8,1,0)</f>
        <v>0</v>
      </c>
      <c r="AZ62" s="38">
        <f>IF($I62=AW$16,AX62,0)</f>
        <v>0</v>
      </c>
      <c r="BA62" s="37">
        <v>0</v>
      </c>
      <c r="BB62" s="38">
        <f>100*BA62/$V62</f>
        <v>0</v>
      </c>
      <c r="BC62" s="37">
        <f>IF(BB62&gt;$V$8,1,0)</f>
        <v>0</v>
      </c>
      <c r="BD62" s="38">
        <f>IF($I62=BA$16,BB62,0)</f>
        <v>0</v>
      </c>
      <c r="BE62" s="37">
        <v>0</v>
      </c>
      <c r="BF62" s="38">
        <f>100*BE62/$V62</f>
        <v>0</v>
      </c>
      <c r="BG62" s="37">
        <f>IF(BF62&gt;$V$8,1,0)</f>
        <v>0</v>
      </c>
      <c r="BH62" s="38">
        <f>IF($I62=BE$16,BF62,0)</f>
        <v>0</v>
      </c>
      <c r="BI62" s="37">
        <v>0</v>
      </c>
      <c r="BJ62" s="38">
        <f>100*BI62/$V62</f>
        <v>0</v>
      </c>
      <c r="BK62" s="37">
        <f>IF(BJ62&gt;$V$8,1,0)</f>
        <v>0</v>
      </c>
      <c r="BL62" s="38">
        <f>IF($I62=BI$16,BJ62,0)</f>
        <v>0</v>
      </c>
      <c r="BM62" s="37">
        <v>0</v>
      </c>
      <c r="BN62" s="38">
        <f>100*BM62/$V62</f>
        <v>0</v>
      </c>
      <c r="BO62" s="37">
        <f>IF(BN62&gt;$V$8,1,0)</f>
        <v>0</v>
      </c>
      <c r="BP62" s="38">
        <f>IF($I62=BM$16,BN62,0)</f>
        <v>0</v>
      </c>
      <c r="BQ62" s="37">
        <v>0</v>
      </c>
      <c r="BR62" s="38">
        <f>100*BQ62/$V62</f>
        <v>0</v>
      </c>
      <c r="BS62" s="37">
        <f>IF(BR62&gt;$V$8,1,0)</f>
        <v>0</v>
      </c>
      <c r="BT62" s="38">
        <f>IF($I62=BQ$16,BR62,0)</f>
        <v>0</v>
      </c>
      <c r="BU62" s="37">
        <v>0</v>
      </c>
      <c r="BV62" s="38">
        <f>100*BU62/$V62</f>
        <v>0</v>
      </c>
      <c r="BW62" s="37">
        <f>IF(BV62&gt;$V$8,1,0)</f>
        <v>0</v>
      </c>
      <c r="BX62" s="38">
        <f>IF($I62=BU$16,BV62,0)</f>
        <v>0</v>
      </c>
      <c r="BY62" s="37">
        <v>0</v>
      </c>
      <c r="BZ62" s="37">
        <v>0</v>
      </c>
      <c r="CA62" s="16"/>
      <c r="CB62" s="20"/>
      <c r="CC62" s="21"/>
    </row>
    <row r="63" ht="15.75" customHeight="1">
      <c r="A63" t="s" s="32">
        <v>207</v>
      </c>
      <c r="B63" t="s" s="71">
        <f>F63</f>
        <v>9</v>
      </c>
      <c r="C63" s="72">
        <f>G63</f>
        <v>52.4167292762334</v>
      </c>
      <c r="D63" t="s" s="73">
        <f>IF(F63="Lab","over","under")</f>
        <v>111</v>
      </c>
      <c r="E63" t="s" s="73">
        <v>112</v>
      </c>
      <c r="F63" t="s" s="74">
        <v>9</v>
      </c>
      <c r="G63" s="75">
        <f>AD63</f>
        <v>52.4167292762334</v>
      </c>
      <c r="H63" s="76">
        <f>K63+L63</f>
        <v>0</v>
      </c>
      <c r="I63" t="s" s="77">
        <v>21</v>
      </c>
      <c r="J63" s="75">
        <f>AR63</f>
        <v>14.2903928027895</v>
      </c>
      <c r="K63" s="25"/>
      <c r="L63" s="25"/>
      <c r="M63" s="25"/>
      <c r="N63" s="25"/>
      <c r="O63" t="s" s="73">
        <v>208</v>
      </c>
      <c r="P63" t="s" s="73">
        <v>207</v>
      </c>
      <c r="Q63" t="s" s="78">
        <v>5</v>
      </c>
      <c r="R63" s="79">
        <f>100*S63</f>
        <v>12.7723516</v>
      </c>
      <c r="S63" s="80">
        <v>0.127723516</v>
      </c>
      <c r="T63" s="28"/>
      <c r="U63" s="29">
        <v>74063</v>
      </c>
      <c r="V63" s="29">
        <v>51909</v>
      </c>
      <c r="W63" s="29">
        <v>247</v>
      </c>
      <c r="X63" s="29">
        <v>19791</v>
      </c>
      <c r="Y63" s="29">
        <v>6630</v>
      </c>
      <c r="Z63" s="31">
        <f>100*Y63/$V63</f>
        <v>12.7723516153268</v>
      </c>
      <c r="AA63" s="29">
        <f>IF(Z63&gt;$V$8,1,0)</f>
        <v>0</v>
      </c>
      <c r="AB63" s="31">
        <f>IF($I63=Y$16,Z63,0)</f>
        <v>0</v>
      </c>
      <c r="AC63" s="29">
        <v>27209</v>
      </c>
      <c r="AD63" s="31">
        <f>100*AC63/$V63</f>
        <v>52.4167292762334</v>
      </c>
      <c r="AE63" s="29">
        <f>IF(AD63&gt;$V$8,1,0)</f>
        <v>1</v>
      </c>
      <c r="AF63" s="31">
        <f>IF($I63=AC$16,AD63,0)</f>
        <v>0</v>
      </c>
      <c r="AG63" s="29">
        <v>3046</v>
      </c>
      <c r="AH63" s="31">
        <f>100*AG63/$V63</f>
        <v>5.86796123986207</v>
      </c>
      <c r="AI63" s="29">
        <f>IF(AH63&gt;$V$8,1,0)</f>
        <v>0</v>
      </c>
      <c r="AJ63" s="31">
        <f>IF($I63=AG$16,AH63,0)</f>
        <v>0</v>
      </c>
      <c r="AK63" s="29">
        <v>4558</v>
      </c>
      <c r="AL63" s="31">
        <f>100*AK63/$V63</f>
        <v>8.78075092951126</v>
      </c>
      <c r="AM63" s="29">
        <f>IF(AL63&gt;$V$8,1,0)</f>
        <v>0</v>
      </c>
      <c r="AN63" s="31">
        <f>IF($I63=AK$16,AL63,0)</f>
        <v>0</v>
      </c>
      <c r="AO63" s="29">
        <v>7418</v>
      </c>
      <c r="AP63" s="31">
        <f>100*AO63/$V63</f>
        <v>14.2903928027895</v>
      </c>
      <c r="AQ63" s="29">
        <f>IF(AP63&gt;$V$8,1,0)</f>
        <v>0</v>
      </c>
      <c r="AR63" s="31">
        <f>IF($I63=AO$16,AP63,0)</f>
        <v>14.2903928027895</v>
      </c>
      <c r="AS63" s="29">
        <v>0</v>
      </c>
      <c r="AT63" s="31">
        <f>100*AS63/$V63</f>
        <v>0</v>
      </c>
      <c r="AU63" s="29">
        <f>IF(AT63&gt;$V$8,1,0)</f>
        <v>0</v>
      </c>
      <c r="AV63" s="31">
        <f>IF($I63=AS$16,AT63,0)</f>
        <v>0</v>
      </c>
      <c r="AW63" s="29">
        <v>0</v>
      </c>
      <c r="AX63" s="31">
        <f>100*AW63/$V63</f>
        <v>0</v>
      </c>
      <c r="AY63" s="29">
        <f>IF(AX63&gt;$V$8,1,0)</f>
        <v>0</v>
      </c>
      <c r="AZ63" s="31">
        <f>IF($I63=AW$16,AX63,0)</f>
        <v>0</v>
      </c>
      <c r="BA63" s="29">
        <v>0</v>
      </c>
      <c r="BB63" s="31">
        <f>100*BA63/$V63</f>
        <v>0</v>
      </c>
      <c r="BC63" s="29">
        <f>IF(BB63&gt;$V$8,1,0)</f>
        <v>0</v>
      </c>
      <c r="BD63" s="31">
        <f>IF($I63=BA$16,BB63,0)</f>
        <v>0</v>
      </c>
      <c r="BE63" s="29">
        <v>0</v>
      </c>
      <c r="BF63" s="31">
        <f>100*BE63/$V63</f>
        <v>0</v>
      </c>
      <c r="BG63" s="29">
        <f>IF(BF63&gt;$V$8,1,0)</f>
        <v>0</v>
      </c>
      <c r="BH63" s="31">
        <f>IF($I63=BE$16,BF63,0)</f>
        <v>0</v>
      </c>
      <c r="BI63" s="29">
        <v>0</v>
      </c>
      <c r="BJ63" s="31">
        <f>100*BI63/$V63</f>
        <v>0</v>
      </c>
      <c r="BK63" s="29">
        <f>IF(BJ63&gt;$V$8,1,0)</f>
        <v>0</v>
      </c>
      <c r="BL63" s="31">
        <f>IF($I63=BI$16,BJ63,0)</f>
        <v>0</v>
      </c>
      <c r="BM63" s="29">
        <v>0</v>
      </c>
      <c r="BN63" s="31">
        <f>100*BM63/$V63</f>
        <v>0</v>
      </c>
      <c r="BO63" s="29">
        <f>IF(BN63&gt;$V$8,1,0)</f>
        <v>0</v>
      </c>
      <c r="BP63" s="31">
        <f>IF($I63=BM$16,BN63,0)</f>
        <v>0</v>
      </c>
      <c r="BQ63" s="29">
        <v>0</v>
      </c>
      <c r="BR63" s="31">
        <f>100*BQ63/$V63</f>
        <v>0</v>
      </c>
      <c r="BS63" s="29">
        <f>IF(BR63&gt;$V$8,1,0)</f>
        <v>0</v>
      </c>
      <c r="BT63" s="31">
        <f>IF($I63=BQ$16,BR63,0)</f>
        <v>0</v>
      </c>
      <c r="BU63" s="29">
        <v>0</v>
      </c>
      <c r="BV63" s="31">
        <f>100*BU63/$V63</f>
        <v>0</v>
      </c>
      <c r="BW63" s="29">
        <f>IF(BV63&gt;$V$8,1,0)</f>
        <v>0</v>
      </c>
      <c r="BX63" s="31">
        <f>IF($I63=BU$16,BV63,0)</f>
        <v>0</v>
      </c>
      <c r="BY63" s="29">
        <v>156</v>
      </c>
      <c r="BZ63" s="29">
        <v>0</v>
      </c>
      <c r="CA63" s="28"/>
      <c r="CB63" s="20"/>
      <c r="CC63" s="21"/>
    </row>
    <row r="64" ht="15.75" customHeight="1">
      <c r="A64" t="s" s="32">
        <v>209</v>
      </c>
      <c r="B64" t="s" s="71">
        <f>F64</f>
        <v>9</v>
      </c>
      <c r="C64" s="72">
        <f>G64</f>
        <v>52.3546867944004</v>
      </c>
      <c r="D64" t="s" s="68">
        <f>IF(F64="Lab","over","under")</f>
        <v>111</v>
      </c>
      <c r="E64" t="s" s="68">
        <v>112</v>
      </c>
      <c r="F64" t="s" s="74">
        <v>9</v>
      </c>
      <c r="G64" s="81">
        <f>AD64</f>
        <v>52.3546867944004</v>
      </c>
      <c r="H64" s="82">
        <f>K64+L64</f>
        <v>0</v>
      </c>
      <c r="I64" t="s" s="77">
        <v>5</v>
      </c>
      <c r="J64" s="81">
        <f>AB64</f>
        <v>22.9178762660474</v>
      </c>
      <c r="K64" s="13"/>
      <c r="L64" s="13"/>
      <c r="M64" s="13"/>
      <c r="N64" s="13"/>
      <c r="O64" t="s" s="68">
        <v>210</v>
      </c>
      <c r="P64" t="s" s="68">
        <v>209</v>
      </c>
      <c r="Q64" t="s" s="78">
        <v>211</v>
      </c>
      <c r="R64" s="83">
        <f>100*S64</f>
        <v>6.3221728</v>
      </c>
      <c r="S64" s="35">
        <v>0.063221728</v>
      </c>
      <c r="T64" s="16"/>
      <c r="U64" s="37">
        <v>69759</v>
      </c>
      <c r="V64" s="37">
        <v>31002</v>
      </c>
      <c r="W64" s="37">
        <v>475</v>
      </c>
      <c r="X64" s="37">
        <v>9126</v>
      </c>
      <c r="Y64" s="37">
        <v>7105</v>
      </c>
      <c r="Z64" s="38">
        <f>100*Y64/$V64</f>
        <v>22.9178762660474</v>
      </c>
      <c r="AA64" s="37">
        <f>IF(Z64&gt;$V$8,1,0)</f>
        <v>0</v>
      </c>
      <c r="AB64" s="38">
        <f>IF($I64=Y$16,Z64,0)</f>
        <v>22.9178762660474</v>
      </c>
      <c r="AC64" s="37">
        <v>16231</v>
      </c>
      <c r="AD64" s="38">
        <f>100*AC64/$V64</f>
        <v>52.3546867944004</v>
      </c>
      <c r="AE64" s="37">
        <f>IF(AD64&gt;$V$8,1,0)</f>
        <v>1</v>
      </c>
      <c r="AF64" s="38">
        <f>IF($I64=AC$16,AD64,0)</f>
        <v>0</v>
      </c>
      <c r="AG64" s="37">
        <v>1045</v>
      </c>
      <c r="AH64" s="38">
        <f>100*AG64/$V64</f>
        <v>3.37075027417586</v>
      </c>
      <c r="AI64" s="37">
        <f>IF(AH64&gt;$V$8,1,0)</f>
        <v>0</v>
      </c>
      <c r="AJ64" s="38">
        <f>IF($I64=AG$16,AH64,0)</f>
        <v>0</v>
      </c>
      <c r="AK64" s="37">
        <v>0</v>
      </c>
      <c r="AL64" s="38">
        <f>100*AK64/$V64</f>
        <v>0</v>
      </c>
      <c r="AM64" s="37">
        <f>IF(AL64&gt;$V$8,1,0)</f>
        <v>0</v>
      </c>
      <c r="AN64" s="38">
        <f>IF($I64=AK$16,AL64,0)</f>
        <v>0</v>
      </c>
      <c r="AO64" s="37">
        <v>1778</v>
      </c>
      <c r="AP64" s="38">
        <f>100*AO64/$V64</f>
        <v>5.7351138636217</v>
      </c>
      <c r="AQ64" s="37">
        <f>IF(AP64&gt;$V$8,1,0)</f>
        <v>0</v>
      </c>
      <c r="AR64" s="38">
        <f>IF($I64=AO$16,AP64,0)</f>
        <v>0</v>
      </c>
      <c r="AS64" s="37">
        <v>0</v>
      </c>
      <c r="AT64" s="38">
        <f>100*AS64/$V64</f>
        <v>0</v>
      </c>
      <c r="AU64" s="37">
        <f>IF(AT64&gt;$V$8,1,0)</f>
        <v>0</v>
      </c>
      <c r="AV64" s="38">
        <f>IF($I64=AS$16,AT64,0)</f>
        <v>0</v>
      </c>
      <c r="AW64" s="37">
        <v>0</v>
      </c>
      <c r="AX64" s="38">
        <f>100*AW64/$V64</f>
        <v>0</v>
      </c>
      <c r="AY64" s="37">
        <f>IF(AX64&gt;$V$8,1,0)</f>
        <v>0</v>
      </c>
      <c r="AZ64" s="38">
        <f>IF($I64=AW$16,AX64,0)</f>
        <v>0</v>
      </c>
      <c r="BA64" s="37">
        <v>0</v>
      </c>
      <c r="BB64" s="38">
        <f>100*BA64/$V64</f>
        <v>0</v>
      </c>
      <c r="BC64" s="37">
        <f>IF(BB64&gt;$V$8,1,0)</f>
        <v>0</v>
      </c>
      <c r="BD64" s="38">
        <f>IF($I64=BA$16,BB64,0)</f>
        <v>0</v>
      </c>
      <c r="BE64" s="37">
        <v>0</v>
      </c>
      <c r="BF64" s="38">
        <f>100*BE64/$V64</f>
        <v>0</v>
      </c>
      <c r="BG64" s="37">
        <f>IF(BF64&gt;$V$8,1,0)</f>
        <v>0</v>
      </c>
      <c r="BH64" s="38">
        <f>IF($I64=BE$16,BF64,0)</f>
        <v>0</v>
      </c>
      <c r="BI64" s="37">
        <v>0</v>
      </c>
      <c r="BJ64" s="38">
        <f>100*BI64/$V64</f>
        <v>0</v>
      </c>
      <c r="BK64" s="37">
        <f>IF(BJ64&gt;$V$8,1,0)</f>
        <v>0</v>
      </c>
      <c r="BL64" s="38">
        <f>IF($I64=BI$16,BJ64,0)</f>
        <v>0</v>
      </c>
      <c r="BM64" s="37">
        <v>0</v>
      </c>
      <c r="BN64" s="38">
        <f>100*BM64/$V64</f>
        <v>0</v>
      </c>
      <c r="BO64" s="37">
        <f>IF(BN64&gt;$V$8,1,0)</f>
        <v>0</v>
      </c>
      <c r="BP64" s="38">
        <f>IF($I64=BM$16,BN64,0)</f>
        <v>0</v>
      </c>
      <c r="BQ64" s="37">
        <v>0</v>
      </c>
      <c r="BR64" s="38">
        <f>100*BQ64/$V64</f>
        <v>0</v>
      </c>
      <c r="BS64" s="37">
        <f>IF(BR64&gt;$V$8,1,0)</f>
        <v>0</v>
      </c>
      <c r="BT64" s="38">
        <f>IF($I64=BQ$16,BR64,0)</f>
        <v>0</v>
      </c>
      <c r="BU64" s="37">
        <v>0</v>
      </c>
      <c r="BV64" s="38">
        <f>100*BU64/$V64</f>
        <v>0</v>
      </c>
      <c r="BW64" s="37">
        <f>IF(BV64&gt;$V$8,1,0)</f>
        <v>0</v>
      </c>
      <c r="BX64" s="38">
        <f>IF($I64=BU$16,BV64,0)</f>
        <v>0</v>
      </c>
      <c r="BY64" s="37">
        <v>0</v>
      </c>
      <c r="BZ64" s="37">
        <v>0</v>
      </c>
      <c r="CA64" s="16"/>
      <c r="CB64" s="20"/>
      <c r="CC64" s="21"/>
    </row>
    <row r="65" ht="15.75" customHeight="1">
      <c r="A65" t="s" s="32">
        <v>212</v>
      </c>
      <c r="B65" t="s" s="71">
        <f>F65</f>
        <v>9</v>
      </c>
      <c r="C65" s="72">
        <f>G65</f>
        <v>52.3087286238891</v>
      </c>
      <c r="D65" t="s" s="73">
        <f>IF(F65="Lab","over","under")</f>
        <v>111</v>
      </c>
      <c r="E65" t="s" s="73">
        <v>112</v>
      </c>
      <c r="F65" t="s" s="74">
        <v>9</v>
      </c>
      <c r="G65" s="75">
        <f>AD65</f>
        <v>52.3087286238891</v>
      </c>
      <c r="H65" s="76">
        <f>K65+L65</f>
        <v>0</v>
      </c>
      <c r="I65" t="s" s="77">
        <v>5</v>
      </c>
      <c r="J65" s="75">
        <f>AB65</f>
        <v>19.0847656504639</v>
      </c>
      <c r="K65" s="25"/>
      <c r="L65" s="25"/>
      <c r="M65" s="25"/>
      <c r="N65" s="25"/>
      <c r="O65" t="s" s="73">
        <v>213</v>
      </c>
      <c r="P65" t="s" s="73">
        <v>212</v>
      </c>
      <c r="Q65" t="s" s="78">
        <v>21</v>
      </c>
      <c r="R65" s="79">
        <f>100*S65</f>
        <v>9.708611299999999</v>
      </c>
      <c r="S65" s="80">
        <v>0.097086113</v>
      </c>
      <c r="T65" s="28"/>
      <c r="U65" s="29">
        <v>75860</v>
      </c>
      <c r="V65" s="29">
        <v>46021</v>
      </c>
      <c r="W65" s="29">
        <v>260</v>
      </c>
      <c r="X65" s="29">
        <v>15290</v>
      </c>
      <c r="Y65" s="29">
        <v>8783</v>
      </c>
      <c r="Z65" s="31">
        <f>100*Y65/$V65</f>
        <v>19.0847656504639</v>
      </c>
      <c r="AA65" s="29">
        <f>IF(Z65&gt;$V$8,1,0)</f>
        <v>0</v>
      </c>
      <c r="AB65" s="31">
        <f>IF($I65=Y$16,Z65,0)</f>
        <v>19.0847656504639</v>
      </c>
      <c r="AC65" s="29">
        <v>24073</v>
      </c>
      <c r="AD65" s="31">
        <f>100*AC65/$V65</f>
        <v>52.3087286238891</v>
      </c>
      <c r="AE65" s="29">
        <f>IF(AD65&gt;$V$8,1,0)</f>
        <v>1</v>
      </c>
      <c r="AF65" s="31">
        <f>IF($I65=AC$16,AD65,0)</f>
        <v>0</v>
      </c>
      <c r="AG65" s="29">
        <v>4292</v>
      </c>
      <c r="AH65" s="31">
        <f>100*AG65/$V65</f>
        <v>9.32617717998305</v>
      </c>
      <c r="AI65" s="29">
        <f>IF(AH65&gt;$V$8,1,0)</f>
        <v>0</v>
      </c>
      <c r="AJ65" s="31">
        <f>IF($I65=AG$16,AH65,0)</f>
        <v>0</v>
      </c>
      <c r="AK65" s="29">
        <v>2929</v>
      </c>
      <c r="AL65" s="31">
        <f>100*AK65/$V65</f>
        <v>6.36448577823168</v>
      </c>
      <c r="AM65" s="29">
        <f>IF(AL65&gt;$V$8,1,0)</f>
        <v>0</v>
      </c>
      <c r="AN65" s="31">
        <f>IF($I65=AK$16,AL65,0)</f>
        <v>0</v>
      </c>
      <c r="AO65" s="29">
        <v>4468</v>
      </c>
      <c r="AP65" s="31">
        <f>100*AO65/$V65</f>
        <v>9.708611286151971</v>
      </c>
      <c r="AQ65" s="29">
        <f>IF(AP65&gt;$V$8,1,0)</f>
        <v>0</v>
      </c>
      <c r="AR65" s="31">
        <f>IF($I65=AO$16,AP65,0)</f>
        <v>0</v>
      </c>
      <c r="AS65" s="29">
        <v>0</v>
      </c>
      <c r="AT65" s="31">
        <f>100*AS65/$V65</f>
        <v>0</v>
      </c>
      <c r="AU65" s="29">
        <f>IF(AT65&gt;$V$8,1,0)</f>
        <v>0</v>
      </c>
      <c r="AV65" s="31">
        <f>IF($I65=AS$16,AT65,0)</f>
        <v>0</v>
      </c>
      <c r="AW65" s="29">
        <v>0</v>
      </c>
      <c r="AX65" s="31">
        <f>100*AW65/$V65</f>
        <v>0</v>
      </c>
      <c r="AY65" s="29">
        <f>IF(AX65&gt;$V$8,1,0)</f>
        <v>0</v>
      </c>
      <c r="AZ65" s="31">
        <f>IF($I65=AW$16,AX65,0)</f>
        <v>0</v>
      </c>
      <c r="BA65" s="29">
        <v>0</v>
      </c>
      <c r="BB65" s="31">
        <f>100*BA65/$V65</f>
        <v>0</v>
      </c>
      <c r="BC65" s="29">
        <f>IF(BB65&gt;$V$8,1,0)</f>
        <v>0</v>
      </c>
      <c r="BD65" s="31">
        <f>IF($I65=BA$16,BB65,0)</f>
        <v>0</v>
      </c>
      <c r="BE65" s="29">
        <v>0</v>
      </c>
      <c r="BF65" s="31">
        <f>100*BE65/$V65</f>
        <v>0</v>
      </c>
      <c r="BG65" s="29">
        <f>IF(BF65&gt;$V$8,1,0)</f>
        <v>0</v>
      </c>
      <c r="BH65" s="31">
        <f>IF($I65=BE$16,BF65,0)</f>
        <v>0</v>
      </c>
      <c r="BI65" s="29">
        <v>0</v>
      </c>
      <c r="BJ65" s="31">
        <f>100*BI65/$V65</f>
        <v>0</v>
      </c>
      <c r="BK65" s="29">
        <f>IF(BJ65&gt;$V$8,1,0)</f>
        <v>0</v>
      </c>
      <c r="BL65" s="31">
        <f>IF($I65=BI$16,BJ65,0)</f>
        <v>0</v>
      </c>
      <c r="BM65" s="29">
        <v>0</v>
      </c>
      <c r="BN65" s="31">
        <f>100*BM65/$V65</f>
        <v>0</v>
      </c>
      <c r="BO65" s="29">
        <f>IF(BN65&gt;$V$8,1,0)</f>
        <v>0</v>
      </c>
      <c r="BP65" s="31">
        <f>IF($I65=BM$16,BN65,0)</f>
        <v>0</v>
      </c>
      <c r="BQ65" s="29">
        <v>0</v>
      </c>
      <c r="BR65" s="31">
        <f>100*BQ65/$V65</f>
        <v>0</v>
      </c>
      <c r="BS65" s="29">
        <f>IF(BR65&gt;$V$8,1,0)</f>
        <v>0</v>
      </c>
      <c r="BT65" s="31">
        <f>IF($I65=BQ$16,BR65,0)</f>
        <v>0</v>
      </c>
      <c r="BU65" s="29">
        <v>0</v>
      </c>
      <c r="BV65" s="31">
        <f>100*BU65/$V65</f>
        <v>0</v>
      </c>
      <c r="BW65" s="29">
        <f>IF(BV65&gt;$V$8,1,0)</f>
        <v>0</v>
      </c>
      <c r="BX65" s="31">
        <f>IF($I65=BU$16,BV65,0)</f>
        <v>0</v>
      </c>
      <c r="BY65" s="29">
        <v>17602</v>
      </c>
      <c r="BZ65" s="29">
        <v>0</v>
      </c>
      <c r="CA65" s="28"/>
      <c r="CB65" s="20"/>
      <c r="CC65" s="21"/>
    </row>
    <row r="66" ht="19.95" customHeight="1">
      <c r="A66" t="s" s="32">
        <v>214</v>
      </c>
      <c r="B66" t="s" s="71">
        <f>F66</f>
        <v>9</v>
      </c>
      <c r="C66" s="72">
        <f>G66</f>
        <v>52.304939755668</v>
      </c>
      <c r="D66" t="s" s="68">
        <f>IF(F66="Lab","over","under")</f>
        <v>111</v>
      </c>
      <c r="E66" t="s" s="68">
        <v>112</v>
      </c>
      <c r="F66" t="s" s="74">
        <v>9</v>
      </c>
      <c r="G66" s="81">
        <f>AD66</f>
        <v>52.304939755668</v>
      </c>
      <c r="H66" s="82">
        <f>K66+L66</f>
        <v>0</v>
      </c>
      <c r="I66" t="s" s="77">
        <v>5</v>
      </c>
      <c r="J66" s="81">
        <f>AB66</f>
        <v>17.4778451818512</v>
      </c>
      <c r="K66" s="13"/>
      <c r="L66" s="13"/>
      <c r="M66" s="13"/>
      <c r="N66" s="13"/>
      <c r="O66" t="s" s="68">
        <v>215</v>
      </c>
      <c r="P66" t="s" s="68">
        <v>214</v>
      </c>
      <c r="Q66" t="s" s="78">
        <v>13</v>
      </c>
      <c r="R66" s="83">
        <f>100*S66</f>
        <v>9.563613</v>
      </c>
      <c r="S66" s="35">
        <v>0.09563613</v>
      </c>
      <c r="T66" s="16"/>
      <c r="U66" s="37">
        <v>74156</v>
      </c>
      <c r="V66" s="37">
        <v>35771</v>
      </c>
      <c r="W66" s="37">
        <v>796</v>
      </c>
      <c r="X66" s="37">
        <v>12458</v>
      </c>
      <c r="Y66" s="37">
        <v>6252</v>
      </c>
      <c r="Z66" s="38">
        <f>100*Y66/$V66</f>
        <v>17.4778451818512</v>
      </c>
      <c r="AA66" s="37">
        <f>IF(Z66&gt;$V$8,1,0)</f>
        <v>0</v>
      </c>
      <c r="AB66" s="38">
        <f>IF($I66=Y$16,Z66,0)</f>
        <v>17.4778451818512</v>
      </c>
      <c r="AC66" s="37">
        <v>18710</v>
      </c>
      <c r="AD66" s="38">
        <f>100*AC66/$V66</f>
        <v>52.304939755668</v>
      </c>
      <c r="AE66" s="37">
        <f>IF(AD66&gt;$V$8,1,0)</f>
        <v>1</v>
      </c>
      <c r="AF66" s="38">
        <f>IF($I66=AC$16,AD66,0)</f>
        <v>0</v>
      </c>
      <c r="AG66" s="37">
        <v>3421</v>
      </c>
      <c r="AH66" s="38">
        <f>100*AG66/$V66</f>
        <v>9.56361298258366</v>
      </c>
      <c r="AI66" s="37">
        <f>IF(AH66&gt;$V$8,1,0)</f>
        <v>0</v>
      </c>
      <c r="AJ66" s="38">
        <f>IF($I66=AG$16,AH66,0)</f>
        <v>0</v>
      </c>
      <c r="AK66" s="37">
        <v>0</v>
      </c>
      <c r="AL66" s="38">
        <f>100*AK66/$V66</f>
        <v>0</v>
      </c>
      <c r="AM66" s="37">
        <f>IF(AL66&gt;$V$8,1,0)</f>
        <v>0</v>
      </c>
      <c r="AN66" s="38">
        <f>IF($I66=AK$16,AL66,0)</f>
        <v>0</v>
      </c>
      <c r="AO66" s="37">
        <v>3158</v>
      </c>
      <c r="AP66" s="38">
        <f>100*AO66/$V66</f>
        <v>8.82838053171564</v>
      </c>
      <c r="AQ66" s="37">
        <f>IF(AP66&gt;$V$8,1,0)</f>
        <v>0</v>
      </c>
      <c r="AR66" s="38">
        <f>IF($I66=AO$16,AP66,0)</f>
        <v>0</v>
      </c>
      <c r="AS66" s="37">
        <v>0</v>
      </c>
      <c r="AT66" s="38">
        <f>100*AS66/$V66</f>
        <v>0</v>
      </c>
      <c r="AU66" s="37">
        <f>IF(AT66&gt;$V$8,1,0)</f>
        <v>0</v>
      </c>
      <c r="AV66" s="38">
        <f>IF($I66=AS$16,AT66,0)</f>
        <v>0</v>
      </c>
      <c r="AW66" s="37">
        <v>0</v>
      </c>
      <c r="AX66" s="38">
        <f>100*AW66/$V66</f>
        <v>0</v>
      </c>
      <c r="AY66" s="37">
        <f>IF(AX66&gt;$V$8,1,0)</f>
        <v>0</v>
      </c>
      <c r="AZ66" s="38">
        <f>IF($I66=AW$16,AX66,0)</f>
        <v>0</v>
      </c>
      <c r="BA66" s="37">
        <v>0</v>
      </c>
      <c r="BB66" s="38">
        <f>100*BA66/$V66</f>
        <v>0</v>
      </c>
      <c r="BC66" s="37">
        <f>IF(BB66&gt;$V$8,1,0)</f>
        <v>0</v>
      </c>
      <c r="BD66" s="38">
        <f>IF($I66=BA$16,BB66,0)</f>
        <v>0</v>
      </c>
      <c r="BE66" s="37">
        <v>0</v>
      </c>
      <c r="BF66" s="38">
        <f>100*BE66/$V66</f>
        <v>0</v>
      </c>
      <c r="BG66" s="37">
        <f>IF(BF66&gt;$V$8,1,0)</f>
        <v>0</v>
      </c>
      <c r="BH66" s="38">
        <f>IF($I66=BE$16,BF66,0)</f>
        <v>0</v>
      </c>
      <c r="BI66" s="37">
        <v>0</v>
      </c>
      <c r="BJ66" s="38">
        <f>100*BI66/$V66</f>
        <v>0</v>
      </c>
      <c r="BK66" s="37">
        <f>IF(BJ66&gt;$V$8,1,0)</f>
        <v>0</v>
      </c>
      <c r="BL66" s="38">
        <f>IF($I66=BI$16,BJ66,0)</f>
        <v>0</v>
      </c>
      <c r="BM66" s="37">
        <v>0</v>
      </c>
      <c r="BN66" s="38">
        <f>100*BM66/$V66</f>
        <v>0</v>
      </c>
      <c r="BO66" s="37">
        <f>IF(BN66&gt;$V$8,1,0)</f>
        <v>0</v>
      </c>
      <c r="BP66" s="38">
        <f>IF($I66=BM$16,BN66,0)</f>
        <v>0</v>
      </c>
      <c r="BQ66" s="37">
        <v>0</v>
      </c>
      <c r="BR66" s="38">
        <f>100*BQ66/$V66</f>
        <v>0</v>
      </c>
      <c r="BS66" s="37">
        <f>IF(BR66&gt;$V$8,1,0)</f>
        <v>0</v>
      </c>
      <c r="BT66" s="38">
        <f>IF($I66=BQ$16,BR66,0)</f>
        <v>0</v>
      </c>
      <c r="BU66" s="37">
        <v>0</v>
      </c>
      <c r="BV66" s="38">
        <f>100*BU66/$V66</f>
        <v>0</v>
      </c>
      <c r="BW66" s="37">
        <f>IF(BV66&gt;$V$8,1,0)</f>
        <v>0</v>
      </c>
      <c r="BX66" s="38">
        <f>IF($I66=BU$16,BV66,0)</f>
        <v>0</v>
      </c>
      <c r="BY66" s="37">
        <v>246</v>
      </c>
      <c r="BZ66" s="37">
        <v>0</v>
      </c>
      <c r="CA66" s="16"/>
      <c r="CB66" s="20"/>
      <c r="CC66" s="21"/>
    </row>
    <row r="67" ht="19.95" customHeight="1">
      <c r="A67" t="s" s="32">
        <v>216</v>
      </c>
      <c r="B67" t="s" s="71">
        <f>F67</f>
        <v>9</v>
      </c>
      <c r="C67" s="72">
        <f>G67</f>
        <v>52.1446367247997</v>
      </c>
      <c r="D67" t="s" s="73">
        <f>IF(F67="Lab","over","under")</f>
        <v>111</v>
      </c>
      <c r="E67" t="s" s="73">
        <v>112</v>
      </c>
      <c r="F67" t="s" s="74">
        <v>9</v>
      </c>
      <c r="G67" s="75">
        <f>AD67</f>
        <v>52.1446367247997</v>
      </c>
      <c r="H67" s="76">
        <f>K67+L67</f>
        <v>0</v>
      </c>
      <c r="I67" t="s" s="77">
        <v>21</v>
      </c>
      <c r="J67" s="75">
        <f>AR67</f>
        <v>17.123426031917</v>
      </c>
      <c r="K67" s="25"/>
      <c r="L67" s="25"/>
      <c r="M67" s="25"/>
      <c r="N67" s="25"/>
      <c r="O67" t="s" s="73">
        <v>217</v>
      </c>
      <c r="P67" t="s" s="73">
        <v>216</v>
      </c>
      <c r="Q67" t="s" s="78">
        <v>5</v>
      </c>
      <c r="R67" s="79">
        <f>100*S67</f>
        <v>11.9587907</v>
      </c>
      <c r="S67" s="80">
        <v>0.119587907</v>
      </c>
      <c r="T67" s="28"/>
      <c r="U67" s="29">
        <v>82829</v>
      </c>
      <c r="V67" s="29">
        <v>44553</v>
      </c>
      <c r="W67" s="29">
        <v>190</v>
      </c>
      <c r="X67" s="29">
        <v>15603</v>
      </c>
      <c r="Y67" s="29">
        <v>5328</v>
      </c>
      <c r="Z67" s="31">
        <f>100*Y67/$V67</f>
        <v>11.958790653828</v>
      </c>
      <c r="AA67" s="29">
        <f>IF(Z67&gt;$V$8,1,0)</f>
        <v>0</v>
      </c>
      <c r="AB67" s="31">
        <f>IF($I67=Y$16,Z67,0)</f>
        <v>0</v>
      </c>
      <c r="AC67" s="29">
        <v>23232</v>
      </c>
      <c r="AD67" s="31">
        <f>100*AC67/$V67</f>
        <v>52.1446367247997</v>
      </c>
      <c r="AE67" s="29">
        <f>IF(AD67&gt;$V$8,1,0)</f>
        <v>1</v>
      </c>
      <c r="AF67" s="31">
        <f>IF($I67=AC$16,AD67,0)</f>
        <v>0</v>
      </c>
      <c r="AG67" s="29">
        <v>5031</v>
      </c>
      <c r="AH67" s="31">
        <f>100*AG67/$V67</f>
        <v>11.2921688775167</v>
      </c>
      <c r="AI67" s="29">
        <f>IF(AH67&gt;$V$8,1,0)</f>
        <v>0</v>
      </c>
      <c r="AJ67" s="31">
        <f>IF($I67=AG$16,AH67,0)</f>
        <v>0</v>
      </c>
      <c r="AK67" s="29">
        <v>1994</v>
      </c>
      <c r="AL67" s="31">
        <f>100*AK67/$V67</f>
        <v>4.47556842412408</v>
      </c>
      <c r="AM67" s="29">
        <f>IF(AL67&gt;$V$8,1,0)</f>
        <v>0</v>
      </c>
      <c r="AN67" s="31">
        <f>IF($I67=AK$16,AL67,0)</f>
        <v>0</v>
      </c>
      <c r="AO67" s="29">
        <v>7629</v>
      </c>
      <c r="AP67" s="31">
        <f>100*AO67/$V67</f>
        <v>17.123426031917</v>
      </c>
      <c r="AQ67" s="29">
        <f>IF(AP67&gt;$V$8,1,0)</f>
        <v>0</v>
      </c>
      <c r="AR67" s="31">
        <f>IF($I67=AO$16,AP67,0)</f>
        <v>17.123426031917</v>
      </c>
      <c r="AS67" s="29">
        <v>0</v>
      </c>
      <c r="AT67" s="31">
        <f>100*AS67/$V67</f>
        <v>0</v>
      </c>
      <c r="AU67" s="29">
        <f>IF(AT67&gt;$V$8,1,0)</f>
        <v>0</v>
      </c>
      <c r="AV67" s="31">
        <f>IF($I67=AS$16,AT67,0)</f>
        <v>0</v>
      </c>
      <c r="AW67" s="29">
        <v>0</v>
      </c>
      <c r="AX67" s="31">
        <f>100*AW67/$V67</f>
        <v>0</v>
      </c>
      <c r="AY67" s="29">
        <f>IF(AX67&gt;$V$8,1,0)</f>
        <v>0</v>
      </c>
      <c r="AZ67" s="31">
        <f>IF($I67=AW$16,AX67,0)</f>
        <v>0</v>
      </c>
      <c r="BA67" s="29">
        <v>0</v>
      </c>
      <c r="BB67" s="31">
        <f>100*BA67/$V67</f>
        <v>0</v>
      </c>
      <c r="BC67" s="29">
        <f>IF(BB67&gt;$V$8,1,0)</f>
        <v>0</v>
      </c>
      <c r="BD67" s="31">
        <f>IF($I67=BA$16,BB67,0)</f>
        <v>0</v>
      </c>
      <c r="BE67" s="29">
        <v>0</v>
      </c>
      <c r="BF67" s="31">
        <f>100*BE67/$V67</f>
        <v>0</v>
      </c>
      <c r="BG67" s="29">
        <f>IF(BF67&gt;$V$8,1,0)</f>
        <v>0</v>
      </c>
      <c r="BH67" s="31">
        <f>IF($I67=BE$16,BF67,0)</f>
        <v>0</v>
      </c>
      <c r="BI67" s="29">
        <v>0</v>
      </c>
      <c r="BJ67" s="31">
        <f>100*BI67/$V67</f>
        <v>0</v>
      </c>
      <c r="BK67" s="29">
        <f>IF(BJ67&gt;$V$8,1,0)</f>
        <v>0</v>
      </c>
      <c r="BL67" s="31">
        <f>IF($I67=BI$16,BJ67,0)</f>
        <v>0</v>
      </c>
      <c r="BM67" s="29">
        <v>0</v>
      </c>
      <c r="BN67" s="31">
        <f>100*BM67/$V67</f>
        <v>0</v>
      </c>
      <c r="BO67" s="29">
        <f>IF(BN67&gt;$V$8,1,0)</f>
        <v>0</v>
      </c>
      <c r="BP67" s="31">
        <f>IF($I67=BM$16,BN67,0)</f>
        <v>0</v>
      </c>
      <c r="BQ67" s="29">
        <v>0</v>
      </c>
      <c r="BR67" s="31">
        <f>100*BQ67/$V67</f>
        <v>0</v>
      </c>
      <c r="BS67" s="29">
        <f>IF(BR67&gt;$V$8,1,0)</f>
        <v>0</v>
      </c>
      <c r="BT67" s="31">
        <f>IF($I67=BQ$16,BR67,0)</f>
        <v>0</v>
      </c>
      <c r="BU67" s="29">
        <v>0</v>
      </c>
      <c r="BV67" s="31">
        <f>100*BU67/$V67</f>
        <v>0</v>
      </c>
      <c r="BW67" s="29">
        <f>IF(BV67&gt;$V$8,1,0)</f>
        <v>0</v>
      </c>
      <c r="BX67" s="31">
        <f>IF($I67=BU$16,BV67,0)</f>
        <v>0</v>
      </c>
      <c r="BY67" s="29">
        <v>0</v>
      </c>
      <c r="BZ67" s="29">
        <v>0</v>
      </c>
      <c r="CA67" s="28"/>
      <c r="CB67" s="20"/>
      <c r="CC67" s="21"/>
    </row>
    <row r="68" ht="15.75" customHeight="1">
      <c r="A68" t="s" s="32">
        <v>218</v>
      </c>
      <c r="B68" t="s" s="71">
        <f>F68</f>
        <v>9</v>
      </c>
      <c r="C68" s="72">
        <f>G68</f>
        <v>52.0988585982454</v>
      </c>
      <c r="D68" t="s" s="68">
        <f>IF(F68="Lab","over","under")</f>
        <v>111</v>
      </c>
      <c r="E68" t="s" s="68">
        <v>112</v>
      </c>
      <c r="F68" t="s" s="74">
        <v>9</v>
      </c>
      <c r="G68" s="81">
        <f>AD68</f>
        <v>52.0988585982454</v>
      </c>
      <c r="H68" s="82">
        <f>K68+L68</f>
        <v>0</v>
      </c>
      <c r="I68" t="s" s="77">
        <v>21</v>
      </c>
      <c r="J68" s="81">
        <f>AR68</f>
        <v>26.0447127629469</v>
      </c>
      <c r="K68" s="13"/>
      <c r="L68" s="13"/>
      <c r="M68" s="13"/>
      <c r="N68" s="13"/>
      <c r="O68" t="s" s="68">
        <v>219</v>
      </c>
      <c r="P68" t="s" s="68">
        <v>218</v>
      </c>
      <c r="Q68" t="s" s="78">
        <v>5</v>
      </c>
      <c r="R68" s="83">
        <f>100*S68</f>
        <v>7.3546521</v>
      </c>
      <c r="S68" s="35">
        <v>0.073546521</v>
      </c>
      <c r="T68" s="16"/>
      <c r="U68" s="37">
        <v>60594</v>
      </c>
      <c r="V68" s="37">
        <v>31803</v>
      </c>
      <c r="W68" s="37">
        <v>287</v>
      </c>
      <c r="X68" s="37">
        <v>8286</v>
      </c>
      <c r="Y68" s="37">
        <v>2339</v>
      </c>
      <c r="Z68" s="38">
        <f>100*Y68/$V68</f>
        <v>7.3546520768481</v>
      </c>
      <c r="AA68" s="37">
        <f>IF(Z68&gt;$V$8,1,0)</f>
        <v>0</v>
      </c>
      <c r="AB68" s="38">
        <f>IF($I68=Y$16,Z68,0)</f>
        <v>0</v>
      </c>
      <c r="AC68" s="37">
        <v>16569</v>
      </c>
      <c r="AD68" s="38">
        <f>100*AC68/$V68</f>
        <v>52.0988585982454</v>
      </c>
      <c r="AE68" s="37">
        <f>IF(AD68&gt;$V$8,1,0)</f>
        <v>1</v>
      </c>
      <c r="AF68" s="38">
        <f>IF($I68=AC$16,AD68,0)</f>
        <v>0</v>
      </c>
      <c r="AG68" s="37">
        <v>2174</v>
      </c>
      <c r="AH68" s="38">
        <f>100*AG68/$V68</f>
        <v>6.83583309750652</v>
      </c>
      <c r="AI68" s="37">
        <f>IF(AH68&gt;$V$8,1,0)</f>
        <v>0</v>
      </c>
      <c r="AJ68" s="38">
        <f>IF($I68=AG$16,AH68,0)</f>
        <v>0</v>
      </c>
      <c r="AK68" s="37">
        <v>0</v>
      </c>
      <c r="AL68" s="38">
        <f>100*AK68/$V68</f>
        <v>0</v>
      </c>
      <c r="AM68" s="37">
        <f>IF(AL68&gt;$V$8,1,0)</f>
        <v>0</v>
      </c>
      <c r="AN68" s="38">
        <f>IF($I68=AK$16,AL68,0)</f>
        <v>0</v>
      </c>
      <c r="AO68" s="37">
        <v>8283</v>
      </c>
      <c r="AP68" s="38">
        <f>100*AO68/$V68</f>
        <v>26.0447127629469</v>
      </c>
      <c r="AQ68" s="37">
        <f>IF(AP68&gt;$V$8,1,0)</f>
        <v>0</v>
      </c>
      <c r="AR68" s="38">
        <f>IF($I68=AO$16,AP68,0)</f>
        <v>26.0447127629469</v>
      </c>
      <c r="AS68" s="37">
        <v>0</v>
      </c>
      <c r="AT68" s="38">
        <f>100*AS68/$V68</f>
        <v>0</v>
      </c>
      <c r="AU68" s="37">
        <f>IF(AT68&gt;$V$8,1,0)</f>
        <v>0</v>
      </c>
      <c r="AV68" s="38">
        <f>IF($I68=AS$16,AT68,0)</f>
        <v>0</v>
      </c>
      <c r="AW68" s="37">
        <v>0</v>
      </c>
      <c r="AX68" s="38">
        <f>100*AW68/$V68</f>
        <v>0</v>
      </c>
      <c r="AY68" s="37">
        <f>IF(AX68&gt;$V$8,1,0)</f>
        <v>0</v>
      </c>
      <c r="AZ68" s="38">
        <f>IF($I68=AW$16,AX68,0)</f>
        <v>0</v>
      </c>
      <c r="BA68" s="37">
        <v>0</v>
      </c>
      <c r="BB68" s="38">
        <f>100*BA68/$V68</f>
        <v>0</v>
      </c>
      <c r="BC68" s="37">
        <f>IF(BB68&gt;$V$8,1,0)</f>
        <v>0</v>
      </c>
      <c r="BD68" s="38">
        <f>IF($I68=BA$16,BB68,0)</f>
        <v>0</v>
      </c>
      <c r="BE68" s="37">
        <v>0</v>
      </c>
      <c r="BF68" s="38">
        <f>100*BE68/$V68</f>
        <v>0</v>
      </c>
      <c r="BG68" s="37">
        <f>IF(BF68&gt;$V$8,1,0)</f>
        <v>0</v>
      </c>
      <c r="BH68" s="38">
        <f>IF($I68=BE$16,BF68,0)</f>
        <v>0</v>
      </c>
      <c r="BI68" s="37">
        <v>0</v>
      </c>
      <c r="BJ68" s="38">
        <f>100*BI68/$V68</f>
        <v>0</v>
      </c>
      <c r="BK68" s="37">
        <f>IF(BJ68&gt;$V$8,1,0)</f>
        <v>0</v>
      </c>
      <c r="BL68" s="38">
        <f>IF($I68=BI$16,BJ68,0)</f>
        <v>0</v>
      </c>
      <c r="BM68" s="37">
        <v>0</v>
      </c>
      <c r="BN68" s="38">
        <f>100*BM68/$V68</f>
        <v>0</v>
      </c>
      <c r="BO68" s="37">
        <f>IF(BN68&gt;$V$8,1,0)</f>
        <v>0</v>
      </c>
      <c r="BP68" s="38">
        <f>IF($I68=BM$16,BN68,0)</f>
        <v>0</v>
      </c>
      <c r="BQ68" s="37">
        <v>0</v>
      </c>
      <c r="BR68" s="38">
        <f>100*BQ68/$V68</f>
        <v>0</v>
      </c>
      <c r="BS68" s="37">
        <f>IF(BR68&gt;$V$8,1,0)</f>
        <v>0</v>
      </c>
      <c r="BT68" s="38">
        <f>IF($I68=BQ$16,BR68,0)</f>
        <v>0</v>
      </c>
      <c r="BU68" s="37">
        <v>0</v>
      </c>
      <c r="BV68" s="38">
        <f>100*BU68/$V68</f>
        <v>0</v>
      </c>
      <c r="BW68" s="37">
        <f>IF(BV68&gt;$V$8,1,0)</f>
        <v>0</v>
      </c>
      <c r="BX68" s="38">
        <f>IF($I68=BU$16,BV68,0)</f>
        <v>0</v>
      </c>
      <c r="BY68" s="37">
        <v>0</v>
      </c>
      <c r="BZ68" s="37">
        <v>0</v>
      </c>
      <c r="CA68" s="16"/>
      <c r="CB68" s="20"/>
      <c r="CC68" s="21"/>
    </row>
    <row r="69" ht="15.75" customHeight="1">
      <c r="A69" t="s" s="32">
        <v>220</v>
      </c>
      <c r="B69" t="s" s="71">
        <f>F69</f>
        <v>9</v>
      </c>
      <c r="C69" s="72">
        <f>G69</f>
        <v>52.0888394306116</v>
      </c>
      <c r="D69" t="s" s="73">
        <f>IF(F69="Lab","over","under")</f>
        <v>111</v>
      </c>
      <c r="E69" t="s" s="73">
        <v>112</v>
      </c>
      <c r="F69" t="s" s="74">
        <v>9</v>
      </c>
      <c r="G69" s="75">
        <f>AD69</f>
        <v>52.0888394306116</v>
      </c>
      <c r="H69" s="76">
        <f>K69+L69</f>
        <v>0</v>
      </c>
      <c r="I69" t="s" s="77">
        <v>21</v>
      </c>
      <c r="J69" s="75">
        <f>AR69</f>
        <v>20.1001530115454</v>
      </c>
      <c r="K69" s="25"/>
      <c r="L69" s="25"/>
      <c r="M69" s="25"/>
      <c r="N69" s="25"/>
      <c r="O69" t="s" s="73">
        <v>221</v>
      </c>
      <c r="P69" t="s" s="73">
        <v>220</v>
      </c>
      <c r="Q69" t="s" s="78">
        <v>17</v>
      </c>
      <c r="R69" s="79">
        <f>100*S69</f>
        <v>14.2393472</v>
      </c>
      <c r="S69" s="80">
        <v>0.142393472</v>
      </c>
      <c r="T69" s="28"/>
      <c r="U69" s="29">
        <v>78091</v>
      </c>
      <c r="V69" s="29">
        <v>43134</v>
      </c>
      <c r="W69" s="29">
        <v>142</v>
      </c>
      <c r="X69" s="29">
        <v>13798</v>
      </c>
      <c r="Y69" s="29">
        <v>3238</v>
      </c>
      <c r="Z69" s="31">
        <f>100*Y69/$V69</f>
        <v>7.50683915240877</v>
      </c>
      <c r="AA69" s="29">
        <f>IF(Z69&gt;$V$8,1,0)</f>
        <v>0</v>
      </c>
      <c r="AB69" s="31">
        <f>IF($I69=Y$16,Z69,0)</f>
        <v>0</v>
      </c>
      <c r="AC69" s="29">
        <v>22468</v>
      </c>
      <c r="AD69" s="31">
        <f>100*AC69/$V69</f>
        <v>52.0888394306116</v>
      </c>
      <c r="AE69" s="29">
        <f>IF(AD69&gt;$V$8,1,0)</f>
        <v>1</v>
      </c>
      <c r="AF69" s="31">
        <f>IF($I69=AC$16,AD69,0)</f>
        <v>0</v>
      </c>
      <c r="AG69" s="29">
        <v>2292</v>
      </c>
      <c r="AH69" s="31">
        <f>100*AG69/$V69</f>
        <v>5.31367366810405</v>
      </c>
      <c r="AI69" s="29">
        <f>IF(AH69&gt;$V$8,1,0)</f>
        <v>0</v>
      </c>
      <c r="AJ69" s="31">
        <f>IF($I69=AG$16,AH69,0)</f>
        <v>0</v>
      </c>
      <c r="AK69" s="29">
        <v>6142</v>
      </c>
      <c r="AL69" s="31">
        <f>100*AK69/$V69</f>
        <v>14.2393471507396</v>
      </c>
      <c r="AM69" s="29">
        <f>IF(AL69&gt;$V$8,1,0)</f>
        <v>0</v>
      </c>
      <c r="AN69" s="31">
        <f>IF($I69=AK$16,AL69,0)</f>
        <v>0</v>
      </c>
      <c r="AO69" s="29">
        <v>8670</v>
      </c>
      <c r="AP69" s="31">
        <f>100*AO69/$V69</f>
        <v>20.1001530115454</v>
      </c>
      <c r="AQ69" s="29">
        <f>IF(AP69&gt;$V$8,1,0)</f>
        <v>0</v>
      </c>
      <c r="AR69" s="31">
        <f>IF($I69=AO$16,AP69,0)</f>
        <v>20.1001530115454</v>
      </c>
      <c r="AS69" s="29">
        <v>0</v>
      </c>
      <c r="AT69" s="31">
        <f>100*AS69/$V69</f>
        <v>0</v>
      </c>
      <c r="AU69" s="29">
        <f>IF(AT69&gt;$V$8,1,0)</f>
        <v>0</v>
      </c>
      <c r="AV69" s="31">
        <f>IF($I69=AS$16,AT69,0)</f>
        <v>0</v>
      </c>
      <c r="AW69" s="29">
        <v>0</v>
      </c>
      <c r="AX69" s="31">
        <f>100*AW69/$V69</f>
        <v>0</v>
      </c>
      <c r="AY69" s="29">
        <f>IF(AX69&gt;$V$8,1,0)</f>
        <v>0</v>
      </c>
      <c r="AZ69" s="31">
        <f>IF($I69=AW$16,AX69,0)</f>
        <v>0</v>
      </c>
      <c r="BA69" s="29">
        <v>0</v>
      </c>
      <c r="BB69" s="31">
        <f>100*BA69/$V69</f>
        <v>0</v>
      </c>
      <c r="BC69" s="29">
        <f>IF(BB69&gt;$V$8,1,0)</f>
        <v>0</v>
      </c>
      <c r="BD69" s="31">
        <f>IF($I69=BA$16,BB69,0)</f>
        <v>0</v>
      </c>
      <c r="BE69" s="29">
        <v>0</v>
      </c>
      <c r="BF69" s="31">
        <f>100*BE69/$V69</f>
        <v>0</v>
      </c>
      <c r="BG69" s="29">
        <f>IF(BF69&gt;$V$8,1,0)</f>
        <v>0</v>
      </c>
      <c r="BH69" s="31">
        <f>IF($I69=BE$16,BF69,0)</f>
        <v>0</v>
      </c>
      <c r="BI69" s="29">
        <v>0</v>
      </c>
      <c r="BJ69" s="31">
        <f>100*BI69/$V69</f>
        <v>0</v>
      </c>
      <c r="BK69" s="29">
        <f>IF(BJ69&gt;$V$8,1,0)</f>
        <v>0</v>
      </c>
      <c r="BL69" s="31">
        <f>IF($I69=BI$16,BJ69,0)</f>
        <v>0</v>
      </c>
      <c r="BM69" s="29">
        <v>0</v>
      </c>
      <c r="BN69" s="31">
        <f>100*BM69/$V69</f>
        <v>0</v>
      </c>
      <c r="BO69" s="29">
        <f>IF(BN69&gt;$V$8,1,0)</f>
        <v>0</v>
      </c>
      <c r="BP69" s="31">
        <f>IF($I69=BM$16,BN69,0)</f>
        <v>0</v>
      </c>
      <c r="BQ69" s="29">
        <v>0</v>
      </c>
      <c r="BR69" s="31">
        <f>100*BQ69/$V69</f>
        <v>0</v>
      </c>
      <c r="BS69" s="29">
        <f>IF(BR69&gt;$V$8,1,0)</f>
        <v>0</v>
      </c>
      <c r="BT69" s="31">
        <f>IF($I69=BQ$16,BR69,0)</f>
        <v>0</v>
      </c>
      <c r="BU69" s="92">
        <v>0</v>
      </c>
      <c r="BV69" s="31">
        <f>100*BU69/$V69</f>
        <v>0</v>
      </c>
      <c r="BW69" s="29">
        <f>IF(BV69&gt;$V$8,1,0)</f>
        <v>0</v>
      </c>
      <c r="BX69" s="31">
        <f>IF($I69=BU$16,BV69,0)</f>
        <v>0</v>
      </c>
      <c r="BY69" s="29">
        <v>0</v>
      </c>
      <c r="BZ69" s="29">
        <v>0</v>
      </c>
      <c r="CA69" s="28"/>
      <c r="CB69" s="20"/>
      <c r="CC69" s="21"/>
    </row>
    <row r="70" ht="15.75" customHeight="1">
      <c r="A70" t="s" s="32">
        <v>222</v>
      </c>
      <c r="B70" t="s" s="71">
        <f>F70</f>
        <v>37</v>
      </c>
      <c r="C70" s="72">
        <f>G70</f>
        <v>51.9761986497311</v>
      </c>
      <c r="D70" t="s" s="68">
        <v>111</v>
      </c>
      <c r="E70" t="s" s="68">
        <v>112</v>
      </c>
      <c r="F70" t="s" s="74">
        <v>37</v>
      </c>
      <c r="G70" s="81">
        <f>BF70</f>
        <v>51.9761986497311</v>
      </c>
      <c r="H70" s="82">
        <f>K70+L70</f>
        <v>0</v>
      </c>
      <c r="I70" t="s" s="77">
        <v>33</v>
      </c>
      <c r="J70" s="81">
        <f>BD70</f>
        <v>15.5486897814395</v>
      </c>
      <c r="K70" s="13"/>
      <c r="L70" s="13"/>
      <c r="M70" s="13"/>
      <c r="N70" s="13"/>
      <c r="O70" t="s" s="68">
        <v>223</v>
      </c>
      <c r="P70" t="s" s="68">
        <v>222</v>
      </c>
      <c r="Q70" t="s" s="78">
        <v>41</v>
      </c>
      <c r="R70" s="83">
        <f>100*S70</f>
        <v>13.3218904</v>
      </c>
      <c r="S70" s="35">
        <v>0.133218904</v>
      </c>
      <c r="T70" s="16"/>
      <c r="U70" s="37">
        <v>74269</v>
      </c>
      <c r="V70" s="37">
        <v>43695</v>
      </c>
      <c r="W70" s="37">
        <v>262</v>
      </c>
      <c r="X70" s="37">
        <v>15917</v>
      </c>
      <c r="Y70" s="37">
        <v>91</v>
      </c>
      <c r="Z70" s="38">
        <f>100*Y70/$V70</f>
        <v>0.208261814852958</v>
      </c>
      <c r="AA70" s="37">
        <f>IF(Z70&gt;$V$8,1,0)</f>
        <v>0</v>
      </c>
      <c r="AB70" s="38">
        <f>IF($I70=Y$16,Z70,0)</f>
        <v>0</v>
      </c>
      <c r="AC70" s="37">
        <v>0</v>
      </c>
      <c r="AD70" s="38">
        <f>100*AC70/$V70</f>
        <v>0</v>
      </c>
      <c r="AE70" s="37">
        <f>IF(AD70&gt;$V$8,1,0)</f>
        <v>0</v>
      </c>
      <c r="AF70" s="38">
        <f>IF($I70=AC$16,AD70,0)</f>
        <v>0</v>
      </c>
      <c r="AG70" s="37">
        <v>0</v>
      </c>
      <c r="AH70" s="38">
        <f>100*AG70/$V70</f>
        <v>0</v>
      </c>
      <c r="AI70" s="37">
        <f>IF(AH70&gt;$V$8,1,0)</f>
        <v>0</v>
      </c>
      <c r="AJ70" s="38">
        <f>IF($I70=AG$16,AH70,0)</f>
        <v>0</v>
      </c>
      <c r="AK70" s="37">
        <v>0</v>
      </c>
      <c r="AL70" s="38">
        <f>100*AK70/$V70</f>
        <v>0</v>
      </c>
      <c r="AM70" s="37">
        <f>IF(AL70&gt;$V$8,1,0)</f>
        <v>0</v>
      </c>
      <c r="AN70" s="38">
        <f>IF($I70=AK$16,AL70,0)</f>
        <v>0</v>
      </c>
      <c r="AO70" s="37">
        <v>0</v>
      </c>
      <c r="AP70" s="38">
        <f>100*AO70/$V70</f>
        <v>0</v>
      </c>
      <c r="AQ70" s="37">
        <f>IF(AP70&gt;$V$8,1,0)</f>
        <v>0</v>
      </c>
      <c r="AR70" s="38">
        <f>IF($I70=AO$16,AP70,0)</f>
        <v>0</v>
      </c>
      <c r="AS70" s="37">
        <v>0</v>
      </c>
      <c r="AT70" s="38">
        <f>100*AS70/$V70</f>
        <v>0</v>
      </c>
      <c r="AU70" s="37">
        <f>IF(AT70&gt;$V$8,1,0)</f>
        <v>0</v>
      </c>
      <c r="AV70" s="38">
        <f>IF($I70=AS$16,AT70,0)</f>
        <v>0</v>
      </c>
      <c r="AW70" s="37">
        <v>0</v>
      </c>
      <c r="AX70" s="38">
        <f>100*AW70/$V70</f>
        <v>0</v>
      </c>
      <c r="AY70" s="37">
        <f>IF(AX70&gt;$V$8,1,0)</f>
        <v>0</v>
      </c>
      <c r="AZ70" s="38">
        <f>IF($I70=AW$16,AX70,0)</f>
        <v>0</v>
      </c>
      <c r="BA70" s="37">
        <v>6794</v>
      </c>
      <c r="BB70" s="38">
        <f>100*BA70/$V70</f>
        <v>15.5486897814395</v>
      </c>
      <c r="BC70" s="37">
        <f>IF(BB70&gt;$V$8,1,0)</f>
        <v>0</v>
      </c>
      <c r="BD70" s="38">
        <f>IF($I70=BA$16,BB70,0)</f>
        <v>15.5486897814395</v>
      </c>
      <c r="BE70" s="37">
        <v>22711</v>
      </c>
      <c r="BF70" s="38">
        <f>100*BE70/$V70</f>
        <v>51.9761986497311</v>
      </c>
      <c r="BG70" s="37">
        <f>IF(BF70&gt;$V$8,1,0)</f>
        <v>1</v>
      </c>
      <c r="BH70" s="38">
        <f>IF($I70=BE$16,BF70,0)</f>
        <v>0</v>
      </c>
      <c r="BI70" s="37">
        <v>5821</v>
      </c>
      <c r="BJ70" s="38">
        <f>100*BI70/$V70</f>
        <v>13.3218903764733</v>
      </c>
      <c r="BK70" s="37">
        <f>IF(BJ70&gt;$V$8,1,0)</f>
        <v>0</v>
      </c>
      <c r="BL70" s="38">
        <f>IF($I70=BI$16,BJ70,0)</f>
        <v>0</v>
      </c>
      <c r="BM70" s="37">
        <v>2683</v>
      </c>
      <c r="BN70" s="38">
        <f>100*BM70/$V70</f>
        <v>6.14029065110425</v>
      </c>
      <c r="BO70" s="37">
        <f>IF(BN70&gt;$V$8,1,0)</f>
        <v>0</v>
      </c>
      <c r="BP70" s="38">
        <f>IF($I70=BM$16,BN70,0)</f>
        <v>0</v>
      </c>
      <c r="BQ70" s="37">
        <v>2287</v>
      </c>
      <c r="BR70" s="38">
        <f>100*BQ70/$V70</f>
        <v>5.23400846778808</v>
      </c>
      <c r="BS70" s="37">
        <f>IF(BR70&gt;$V$8,1,0)</f>
        <v>0</v>
      </c>
      <c r="BT70" s="38">
        <f>IF($I70=BQ$16,BR70,0)</f>
        <v>0</v>
      </c>
      <c r="BU70" s="93">
        <v>2530</v>
      </c>
      <c r="BV70" s="38">
        <f>100*BU70/$V70</f>
        <v>5.79013617118663</v>
      </c>
      <c r="BW70" s="37">
        <f>IF(BV70&gt;$V$8,1,0)</f>
        <v>0</v>
      </c>
      <c r="BX70" s="38">
        <f>IF($I70=BU$16,BV70,0)</f>
        <v>0</v>
      </c>
      <c r="BY70" s="37">
        <v>897</v>
      </c>
      <c r="BZ70" s="37">
        <v>0</v>
      </c>
      <c r="CA70" s="16"/>
      <c r="CB70" s="20"/>
      <c r="CC70" s="21"/>
    </row>
    <row r="71" ht="15.75" customHeight="1">
      <c r="A71" t="s" s="32">
        <v>224</v>
      </c>
      <c r="B71" t="s" s="71">
        <f>F71</f>
        <v>9</v>
      </c>
      <c r="C71" s="72">
        <f>G71</f>
        <v>51.8513415768264</v>
      </c>
      <c r="D71" t="s" s="73">
        <f>IF(F71="Lab","over","under")</f>
        <v>111</v>
      </c>
      <c r="E71" t="s" s="73">
        <v>112</v>
      </c>
      <c r="F71" t="s" s="74">
        <v>9</v>
      </c>
      <c r="G71" s="75">
        <f>AD71</f>
        <v>51.8513415768264</v>
      </c>
      <c r="H71" s="76">
        <f>K71+L71</f>
        <v>0</v>
      </c>
      <c r="I71" t="s" s="77">
        <v>21</v>
      </c>
      <c r="J71" s="94">
        <f>AR71</f>
        <v>23.4870664416354</v>
      </c>
      <c r="K71" s="25"/>
      <c r="L71" s="25"/>
      <c r="M71" s="25"/>
      <c r="N71" s="25"/>
      <c r="O71" t="s" s="73">
        <v>225</v>
      </c>
      <c r="P71" t="s" s="73">
        <v>224</v>
      </c>
      <c r="Q71" t="s" s="78">
        <v>226</v>
      </c>
      <c r="R71" s="79">
        <f>100*S71</f>
        <v>12.6063445</v>
      </c>
      <c r="S71" s="80">
        <v>0.126063445</v>
      </c>
      <c r="T71" s="28"/>
      <c r="U71" s="29">
        <v>72608</v>
      </c>
      <c r="V71" s="29">
        <v>29033</v>
      </c>
      <c r="W71" s="29">
        <v>193</v>
      </c>
      <c r="X71" s="29">
        <v>8235</v>
      </c>
      <c r="Y71" s="29">
        <v>1678</v>
      </c>
      <c r="Z71" s="31">
        <f>100*Y71/$V71</f>
        <v>5.77963007612028</v>
      </c>
      <c r="AA71" s="29">
        <f>IF(Z71&gt;$V$8,1,0)</f>
        <v>0</v>
      </c>
      <c r="AB71" s="31">
        <f>IF($I71=Y$16,Z71,0)</f>
        <v>0</v>
      </c>
      <c r="AC71" s="29">
        <v>15054</v>
      </c>
      <c r="AD71" s="31">
        <f>100*AC71/$V71</f>
        <v>51.8513415768264</v>
      </c>
      <c r="AE71" s="29">
        <f>IF(AD71&gt;$V$8,1,0)</f>
        <v>1</v>
      </c>
      <c r="AF71" s="31">
        <f>IF($I71=AC$16,AD71,0)</f>
        <v>0</v>
      </c>
      <c r="AG71" s="29">
        <v>0</v>
      </c>
      <c r="AH71" s="31">
        <f>100*AG71/$V71</f>
        <v>0</v>
      </c>
      <c r="AI71" s="29">
        <f>IF(AH71&gt;$V$8,1,0)</f>
        <v>0</v>
      </c>
      <c r="AJ71" s="31">
        <f>IF($I71=AG$16,AH71,0)</f>
        <v>0</v>
      </c>
      <c r="AK71" s="29">
        <v>1313</v>
      </c>
      <c r="AL71" s="31">
        <f>100*AK71/$V71</f>
        <v>4.52243998208935</v>
      </c>
      <c r="AM71" s="29">
        <f>IF(AL71&gt;$V$8,1,0)</f>
        <v>0</v>
      </c>
      <c r="AN71" s="31">
        <f>IF($I71=AK$16,AL71,0)</f>
        <v>0</v>
      </c>
      <c r="AO71" s="29">
        <v>6819</v>
      </c>
      <c r="AP71" s="31">
        <f>100*AO71/$V71</f>
        <v>23.4870664416354</v>
      </c>
      <c r="AQ71" s="29">
        <f>IF(AP71&gt;$V$8,1,0)</f>
        <v>0</v>
      </c>
      <c r="AR71" s="31">
        <f>IF($I71=AO$16,AP71,0)</f>
        <v>23.4870664416354</v>
      </c>
      <c r="AS71" s="29">
        <v>0</v>
      </c>
      <c r="AT71" s="31">
        <f>100*AS71/$V71</f>
        <v>0</v>
      </c>
      <c r="AU71" s="29">
        <f>IF(AT71&gt;$V$8,1,0)</f>
        <v>0</v>
      </c>
      <c r="AV71" s="31">
        <f>IF($I71=AS$16,AT71,0)</f>
        <v>0</v>
      </c>
      <c r="AW71" s="29">
        <v>0</v>
      </c>
      <c r="AX71" s="31">
        <f>100*AW71/$V71</f>
        <v>0</v>
      </c>
      <c r="AY71" s="29">
        <f>IF(AX71&gt;$V$8,1,0)</f>
        <v>0</v>
      </c>
      <c r="AZ71" s="31">
        <f>IF($I71=AW$16,AX71,0)</f>
        <v>0</v>
      </c>
      <c r="BA71" s="29">
        <v>0</v>
      </c>
      <c r="BB71" s="31">
        <f>100*BA71/$V71</f>
        <v>0</v>
      </c>
      <c r="BC71" s="29">
        <f>IF(BB71&gt;$V$8,1,0)</f>
        <v>0</v>
      </c>
      <c r="BD71" s="31">
        <f>IF($I71=BA$16,BB71,0)</f>
        <v>0</v>
      </c>
      <c r="BE71" s="29">
        <v>0</v>
      </c>
      <c r="BF71" s="31">
        <f>100*BE71/$V71</f>
        <v>0</v>
      </c>
      <c r="BG71" s="29">
        <f>IF(BF71&gt;$V$8,1,0)</f>
        <v>0</v>
      </c>
      <c r="BH71" s="31">
        <f>IF($I71=BE$16,BF71,0)</f>
        <v>0</v>
      </c>
      <c r="BI71" s="29">
        <v>0</v>
      </c>
      <c r="BJ71" s="31">
        <f>100*BI71/$V71</f>
        <v>0</v>
      </c>
      <c r="BK71" s="29">
        <f>IF(BJ71&gt;$V$8,1,0)</f>
        <v>0</v>
      </c>
      <c r="BL71" s="31">
        <f>IF($I71=BI$16,BJ71,0)</f>
        <v>0</v>
      </c>
      <c r="BM71" s="29">
        <v>0</v>
      </c>
      <c r="BN71" s="31">
        <f>100*BM71/$V71</f>
        <v>0</v>
      </c>
      <c r="BO71" s="29">
        <f>IF(BN71&gt;$V$8,1,0)</f>
        <v>0</v>
      </c>
      <c r="BP71" s="31">
        <f>IF($I71=BM$16,BN71,0)</f>
        <v>0</v>
      </c>
      <c r="BQ71" s="29">
        <v>0</v>
      </c>
      <c r="BR71" s="31">
        <f>100*BQ71/$V71</f>
        <v>0</v>
      </c>
      <c r="BS71" s="29">
        <f>IF(BR71&gt;$V$8,1,0)</f>
        <v>0</v>
      </c>
      <c r="BT71" s="31">
        <f>IF($I71=BQ$16,BR71,0)</f>
        <v>0</v>
      </c>
      <c r="BU71" s="95">
        <v>0</v>
      </c>
      <c r="BV71" s="31">
        <f>100*BU71/$V71</f>
        <v>0</v>
      </c>
      <c r="BW71" s="29">
        <f>IF(BV71&gt;$V$8,1,0)</f>
        <v>0</v>
      </c>
      <c r="BX71" s="31">
        <f>IF($I71=BU$16,BV71,0)</f>
        <v>0</v>
      </c>
      <c r="BY71" s="29">
        <v>0</v>
      </c>
      <c r="BZ71" s="29">
        <v>0</v>
      </c>
      <c r="CA71" s="28"/>
      <c r="CB71" s="20"/>
      <c r="CC71" s="21"/>
    </row>
    <row r="72" ht="15.75" customHeight="1">
      <c r="A72" t="s" s="32">
        <v>227</v>
      </c>
      <c r="B72" t="s" s="71">
        <f>F72</f>
        <v>9</v>
      </c>
      <c r="C72" s="72">
        <f>G72</f>
        <v>51.6467856011823</v>
      </c>
      <c r="D72" t="s" s="68">
        <f>IF(F72="Lab","over","under")</f>
        <v>111</v>
      </c>
      <c r="E72" t="s" s="68">
        <v>112</v>
      </c>
      <c r="F72" t="s" s="74">
        <v>9</v>
      </c>
      <c r="G72" s="81">
        <f>AD72</f>
        <v>51.6467856011823</v>
      </c>
      <c r="H72" s="82">
        <v>0</v>
      </c>
      <c r="I72" t="s" s="88">
        <v>153</v>
      </c>
      <c r="J72" s="96">
        <f>100*0.177003061</f>
        <v>17.7003061</v>
      </c>
      <c r="K72" t="s" s="97">
        <v>80</v>
      </c>
      <c r="L72" s="13"/>
      <c r="M72" s="13"/>
      <c r="N72" s="13"/>
      <c r="O72" t="s" s="68">
        <v>228</v>
      </c>
      <c r="P72" t="s" s="68">
        <v>227</v>
      </c>
      <c r="Q72" t="s" s="78">
        <v>21</v>
      </c>
      <c r="R72" s="83">
        <f>100*S72</f>
        <v>11.1527499</v>
      </c>
      <c r="S72" s="35">
        <v>0.111527499</v>
      </c>
      <c r="T72" s="16"/>
      <c r="U72" s="37">
        <v>79219</v>
      </c>
      <c r="V72" s="37">
        <v>37892</v>
      </c>
      <c r="W72" s="37">
        <v>173</v>
      </c>
      <c r="X72" s="37">
        <v>12863</v>
      </c>
      <c r="Y72" s="37">
        <v>3876</v>
      </c>
      <c r="Z72" s="38">
        <f>100*Y72/$V72</f>
        <v>10.2290720996516</v>
      </c>
      <c r="AA72" s="37">
        <f>IF(Z72&gt;$V$8,1,0)</f>
        <v>0</v>
      </c>
      <c r="AB72" s="38">
        <f>IF($I72=Y$16,Z72,0)</f>
        <v>0</v>
      </c>
      <c r="AC72" s="37">
        <v>19570</v>
      </c>
      <c r="AD72" s="38">
        <f>100*AC72/$V72</f>
        <v>51.6467856011823</v>
      </c>
      <c r="AE72" s="37">
        <f>IF(AD72&gt;$V$8,1,0)</f>
        <v>1</v>
      </c>
      <c r="AF72" s="38">
        <f>IF($I72=AC$16,AD72,0)</f>
        <v>0</v>
      </c>
      <c r="AG72" s="37">
        <v>1210</v>
      </c>
      <c r="AH72" s="38">
        <f>100*AG72/$V72</f>
        <v>3.1932861817798</v>
      </c>
      <c r="AI72" s="37">
        <f>IF(AH72&gt;$V$8,1,0)</f>
        <v>0</v>
      </c>
      <c r="AJ72" s="38">
        <f>IF($I72=AG$16,AH72,0)</f>
        <v>0</v>
      </c>
      <c r="AK72" s="37">
        <v>1340</v>
      </c>
      <c r="AL72" s="38">
        <f>100*AK72/$V72</f>
        <v>3.53636651535944</v>
      </c>
      <c r="AM72" s="37">
        <f>IF(AL72&gt;$V$8,1,0)</f>
        <v>0</v>
      </c>
      <c r="AN72" s="38">
        <f>IF($I72=AK$16,AL72,0)</f>
        <v>0</v>
      </c>
      <c r="AO72" s="37">
        <v>4226</v>
      </c>
      <c r="AP72" s="38">
        <f>100*AO72/$V72</f>
        <v>11.1527499208276</v>
      </c>
      <c r="AQ72" s="37">
        <f>IF(AP72&gt;$V$8,1,0)</f>
        <v>0</v>
      </c>
      <c r="AR72" s="38">
        <f>IF($I72=AO$16,AP72,0)</f>
        <v>0</v>
      </c>
      <c r="AS72" s="37">
        <v>0</v>
      </c>
      <c r="AT72" s="38">
        <f>100*AS72/$V72</f>
        <v>0</v>
      </c>
      <c r="AU72" s="37">
        <f>IF(AT72&gt;$V$8,1,0)</f>
        <v>0</v>
      </c>
      <c r="AV72" s="38">
        <f>IF($I72=AS$16,AT72,0)</f>
        <v>0</v>
      </c>
      <c r="AW72" s="37">
        <v>0</v>
      </c>
      <c r="AX72" s="38">
        <f>100*AW72/$V72</f>
        <v>0</v>
      </c>
      <c r="AY72" s="37">
        <f>IF(AX72&gt;$V$8,1,0)</f>
        <v>0</v>
      </c>
      <c r="AZ72" s="38">
        <f>IF($I72=AW$16,AX72,0)</f>
        <v>0</v>
      </c>
      <c r="BA72" s="37">
        <v>0</v>
      </c>
      <c r="BB72" s="38">
        <f>100*BA72/$V72</f>
        <v>0</v>
      </c>
      <c r="BC72" s="37">
        <f>IF(BB72&gt;$V$8,1,0)</f>
        <v>0</v>
      </c>
      <c r="BD72" s="38">
        <f>IF($I72=BA$16,BB72,0)</f>
        <v>0</v>
      </c>
      <c r="BE72" s="37">
        <v>0</v>
      </c>
      <c r="BF72" s="38">
        <f>100*BE72/$V72</f>
        <v>0</v>
      </c>
      <c r="BG72" s="37">
        <f>IF(BF72&gt;$V$8,1,0)</f>
        <v>0</v>
      </c>
      <c r="BH72" s="38">
        <f>IF($I72=BE$16,BF72,0)</f>
        <v>0</v>
      </c>
      <c r="BI72" s="37">
        <v>0</v>
      </c>
      <c r="BJ72" s="38">
        <f>100*BI72/$V72</f>
        <v>0</v>
      </c>
      <c r="BK72" s="37">
        <f>IF(BJ72&gt;$V$8,1,0)</f>
        <v>0</v>
      </c>
      <c r="BL72" s="38">
        <f>IF($I72=BI$16,BJ72,0)</f>
        <v>0</v>
      </c>
      <c r="BM72" s="37">
        <v>0</v>
      </c>
      <c r="BN72" s="38">
        <f>100*BM72/$V72</f>
        <v>0</v>
      </c>
      <c r="BO72" s="37">
        <f>IF(BN72&gt;$V$8,1,0)</f>
        <v>0</v>
      </c>
      <c r="BP72" s="38">
        <f>IF($I72=BM$16,BN72,0)</f>
        <v>0</v>
      </c>
      <c r="BQ72" s="37">
        <v>0</v>
      </c>
      <c r="BR72" s="38">
        <f>100*BQ72/$V72</f>
        <v>0</v>
      </c>
      <c r="BS72" s="37">
        <f>IF(BR72&gt;$V$8,1,0)</f>
        <v>0</v>
      </c>
      <c r="BT72" s="38">
        <f>IF($I72=BQ$16,BR72,0)</f>
        <v>0</v>
      </c>
      <c r="BU72" s="37">
        <v>0</v>
      </c>
      <c r="BV72" s="38">
        <f>100*BU72/$V72</f>
        <v>0</v>
      </c>
      <c r="BW72" s="37">
        <f>IF(BV72&gt;$V$8,1,0)</f>
        <v>0</v>
      </c>
      <c r="BX72" s="38">
        <f>IF($I72=BU$16,BV72,0)</f>
        <v>0</v>
      </c>
      <c r="BY72" s="37">
        <v>2525</v>
      </c>
      <c r="BZ72" s="37">
        <v>0</v>
      </c>
      <c r="CA72" s="16"/>
      <c r="CB72" s="20"/>
      <c r="CC72" s="21"/>
    </row>
    <row r="73" ht="20.3" customHeight="1">
      <c r="A73" t="s" s="32">
        <v>229</v>
      </c>
      <c r="B73" t="s" s="71">
        <f>F73</f>
        <v>9</v>
      </c>
      <c r="C73" s="72">
        <f>G73</f>
        <v>51.5658610654182</v>
      </c>
      <c r="D73" t="s" s="73">
        <f>IF(F73="Lab","over","under")</f>
        <v>111</v>
      </c>
      <c r="E73" t="s" s="73">
        <v>112</v>
      </c>
      <c r="F73" t="s" s="74">
        <v>9</v>
      </c>
      <c r="G73" s="75">
        <f>AD73</f>
        <v>51.5658610654182</v>
      </c>
      <c r="H73" s="76">
        <f>K73+L73</f>
        <v>0</v>
      </c>
      <c r="I73" t="s" s="77">
        <v>21</v>
      </c>
      <c r="J73" s="98">
        <f>AR73</f>
        <v>14.8709350879413</v>
      </c>
      <c r="K73" s="25"/>
      <c r="L73" s="25"/>
      <c r="M73" s="25"/>
      <c r="N73" s="25"/>
      <c r="O73" t="s" s="73">
        <v>230</v>
      </c>
      <c r="P73" t="s" s="73">
        <v>229</v>
      </c>
      <c r="Q73" t="s" s="78">
        <v>5</v>
      </c>
      <c r="R73" s="79">
        <f>100*S73</f>
        <v>12.8716943</v>
      </c>
      <c r="S73" s="80">
        <v>0.128716943</v>
      </c>
      <c r="T73" s="28"/>
      <c r="U73" s="29">
        <v>70389</v>
      </c>
      <c r="V73" s="29">
        <v>31612</v>
      </c>
      <c r="W73" s="29">
        <v>529</v>
      </c>
      <c r="X73" s="29">
        <v>11600</v>
      </c>
      <c r="Y73" s="29">
        <v>4069</v>
      </c>
      <c r="Z73" s="31">
        <f>100*Y73/$V73</f>
        <v>12.8716942933063</v>
      </c>
      <c r="AA73" s="29">
        <f>IF(Z73&gt;$V$8,1,0)</f>
        <v>0</v>
      </c>
      <c r="AB73" s="31">
        <f>IF($I73=Y$16,Z73,0)</f>
        <v>0</v>
      </c>
      <c r="AC73" s="29">
        <v>16301</v>
      </c>
      <c r="AD73" s="31">
        <f>100*AC73/$V73</f>
        <v>51.5658610654182</v>
      </c>
      <c r="AE73" s="29">
        <f>IF(AD73&gt;$V$8,1,0)</f>
        <v>1</v>
      </c>
      <c r="AF73" s="31">
        <f>IF($I73=AC$16,AD73,0)</f>
        <v>0</v>
      </c>
      <c r="AG73" s="29">
        <v>1694</v>
      </c>
      <c r="AH73" s="31">
        <f>100*AG73/$V73</f>
        <v>5.35872453498671</v>
      </c>
      <c r="AI73" s="29">
        <f>IF(AH73&gt;$V$8,1,0)</f>
        <v>0</v>
      </c>
      <c r="AJ73" s="31">
        <f>IF($I73=AG$16,AH73,0)</f>
        <v>0</v>
      </c>
      <c r="AK73" s="29">
        <v>0</v>
      </c>
      <c r="AL73" s="31">
        <f>100*AK73/$V73</f>
        <v>0</v>
      </c>
      <c r="AM73" s="29">
        <f>IF(AL73&gt;$V$8,1,0)</f>
        <v>0</v>
      </c>
      <c r="AN73" s="31">
        <f>IF($I73=AK$16,AL73,0)</f>
        <v>0</v>
      </c>
      <c r="AO73" s="29">
        <v>4701</v>
      </c>
      <c r="AP73" s="31">
        <f>100*AO73/$V73</f>
        <v>14.8709350879413</v>
      </c>
      <c r="AQ73" s="29">
        <f>IF(AP73&gt;$V$8,1,0)</f>
        <v>0</v>
      </c>
      <c r="AR73" s="31">
        <f>IF($I73=AO$16,AP73,0)</f>
        <v>14.8709350879413</v>
      </c>
      <c r="AS73" s="29">
        <v>0</v>
      </c>
      <c r="AT73" s="31">
        <f>100*AS73/$V73</f>
        <v>0</v>
      </c>
      <c r="AU73" s="29">
        <f>IF(AT73&gt;$V$8,1,0)</f>
        <v>0</v>
      </c>
      <c r="AV73" s="31">
        <f>IF($I73=AS$16,AT73,0)</f>
        <v>0</v>
      </c>
      <c r="AW73" s="29">
        <v>0</v>
      </c>
      <c r="AX73" s="31">
        <f>100*AW73/$V73</f>
        <v>0</v>
      </c>
      <c r="AY73" s="29">
        <f>IF(AX73&gt;$V$8,1,0)</f>
        <v>0</v>
      </c>
      <c r="AZ73" s="31">
        <f>IF($I73=AW$16,AX73,0)</f>
        <v>0</v>
      </c>
      <c r="BA73" s="29">
        <v>0</v>
      </c>
      <c r="BB73" s="31">
        <f>100*BA73/$V73</f>
        <v>0</v>
      </c>
      <c r="BC73" s="29">
        <f>IF(BB73&gt;$V$8,1,0)</f>
        <v>0</v>
      </c>
      <c r="BD73" s="31">
        <f>IF($I73=BA$16,BB73,0)</f>
        <v>0</v>
      </c>
      <c r="BE73" s="29">
        <v>0</v>
      </c>
      <c r="BF73" s="31">
        <f>100*BE73/$V73</f>
        <v>0</v>
      </c>
      <c r="BG73" s="29">
        <f>IF(BF73&gt;$V$8,1,0)</f>
        <v>0</v>
      </c>
      <c r="BH73" s="31">
        <f>IF($I73=BE$16,BF73,0)</f>
        <v>0</v>
      </c>
      <c r="BI73" s="29">
        <v>0</v>
      </c>
      <c r="BJ73" s="31">
        <f>100*BI73/$V73</f>
        <v>0</v>
      </c>
      <c r="BK73" s="29">
        <f>IF(BJ73&gt;$V$8,1,0)</f>
        <v>0</v>
      </c>
      <c r="BL73" s="31">
        <f>IF($I73=BI$16,BJ73,0)</f>
        <v>0</v>
      </c>
      <c r="BM73" s="29">
        <v>0</v>
      </c>
      <c r="BN73" s="31">
        <f>100*BM73/$V73</f>
        <v>0</v>
      </c>
      <c r="BO73" s="29">
        <f>IF(BN73&gt;$V$8,1,0)</f>
        <v>0</v>
      </c>
      <c r="BP73" s="31">
        <f>IF($I73=BM$16,BN73,0)</f>
        <v>0</v>
      </c>
      <c r="BQ73" s="29">
        <v>0</v>
      </c>
      <c r="BR73" s="31">
        <f>100*BQ73/$V73</f>
        <v>0</v>
      </c>
      <c r="BS73" s="29">
        <f>IF(BR73&gt;$V$8,1,0)</f>
        <v>0</v>
      </c>
      <c r="BT73" s="31">
        <f>IF($I73=BQ$16,BR73,0)</f>
        <v>0</v>
      </c>
      <c r="BU73" s="29">
        <v>0</v>
      </c>
      <c r="BV73" s="31">
        <f>100*BU73/$V73</f>
        <v>0</v>
      </c>
      <c r="BW73" s="29">
        <f>IF(BV73&gt;$V$8,1,0)</f>
        <v>0</v>
      </c>
      <c r="BX73" s="31">
        <f>IF($I73=BU$16,BV73,0)</f>
        <v>0</v>
      </c>
      <c r="BY73" s="29">
        <v>114</v>
      </c>
      <c r="BZ73" s="29">
        <v>0</v>
      </c>
      <c r="CA73" s="28"/>
      <c r="CB73" s="20"/>
      <c r="CC73" s="21"/>
    </row>
    <row r="74" ht="15.75" customHeight="1">
      <c r="A74" t="s" s="32">
        <v>231</v>
      </c>
      <c r="B74" t="s" s="71">
        <f>F74</f>
        <v>9</v>
      </c>
      <c r="C74" s="72">
        <f>G74</f>
        <v>51.4977749241703</v>
      </c>
      <c r="D74" t="s" s="68">
        <f>IF(F74="Lab","over","under")</f>
        <v>111</v>
      </c>
      <c r="E74" t="s" s="68">
        <v>112</v>
      </c>
      <c r="F74" t="s" s="74">
        <v>9</v>
      </c>
      <c r="G74" s="81">
        <f>AD74</f>
        <v>51.4977749241703</v>
      </c>
      <c r="H74" s="82">
        <f>K74+L74</f>
        <v>0</v>
      </c>
      <c r="I74" t="s" s="77">
        <v>5</v>
      </c>
      <c r="J74" s="81">
        <f>AB74</f>
        <v>15.8899196315894</v>
      </c>
      <c r="K74" s="13"/>
      <c r="L74" s="13"/>
      <c r="M74" s="13"/>
      <c r="N74" s="13"/>
      <c r="O74" t="s" s="68">
        <v>232</v>
      </c>
      <c r="P74" t="s" s="68">
        <v>231</v>
      </c>
      <c r="Q74" t="s" s="78">
        <v>21</v>
      </c>
      <c r="R74" s="83">
        <f>100*S74</f>
        <v>13.0869883</v>
      </c>
      <c r="S74" s="35">
        <v>0.130869883</v>
      </c>
      <c r="T74" s="16"/>
      <c r="U74" s="37">
        <v>70178</v>
      </c>
      <c r="V74" s="37">
        <v>45167</v>
      </c>
      <c r="W74" s="37">
        <v>221</v>
      </c>
      <c r="X74" s="37">
        <v>16083</v>
      </c>
      <c r="Y74" s="37">
        <v>7177</v>
      </c>
      <c r="Z74" s="38">
        <f>100*Y74/$V74</f>
        <v>15.8899196315894</v>
      </c>
      <c r="AA74" s="37">
        <f>IF(Z74&gt;$V$8,1,0)</f>
        <v>0</v>
      </c>
      <c r="AB74" s="38">
        <f>IF($I74=Y$16,Z74,0)</f>
        <v>15.8899196315894</v>
      </c>
      <c r="AC74" s="37">
        <v>23260</v>
      </c>
      <c r="AD74" s="38">
        <f>100*AC74/$V74</f>
        <v>51.4977749241703</v>
      </c>
      <c r="AE74" s="37">
        <f>IF(AD74&gt;$V$8,1,0)</f>
        <v>1</v>
      </c>
      <c r="AF74" s="38">
        <f>IF($I74=AC$16,AD74,0)</f>
        <v>0</v>
      </c>
      <c r="AG74" s="37">
        <v>2168</v>
      </c>
      <c r="AH74" s="38">
        <f>100*AG74/$V74</f>
        <v>4.79996457590719</v>
      </c>
      <c r="AI74" s="37">
        <f>IF(AH74&gt;$V$8,1,0)</f>
        <v>0</v>
      </c>
      <c r="AJ74" s="38">
        <f>IF($I74=AG$16,AH74,0)</f>
        <v>0</v>
      </c>
      <c r="AK74" s="37">
        <v>3426</v>
      </c>
      <c r="AL74" s="38">
        <f>100*AK74/$V74</f>
        <v>7.58518387318175</v>
      </c>
      <c r="AM74" s="37">
        <f>IF(AL74&gt;$V$8,1,0)</f>
        <v>0</v>
      </c>
      <c r="AN74" s="38">
        <f>IF($I74=AK$16,AL74,0)</f>
        <v>0</v>
      </c>
      <c r="AO74" s="37">
        <v>5911</v>
      </c>
      <c r="AP74" s="38">
        <f>100*AO74/$V74</f>
        <v>13.0869882879093</v>
      </c>
      <c r="AQ74" s="37">
        <f>IF(AP74&gt;$V$8,1,0)</f>
        <v>0</v>
      </c>
      <c r="AR74" s="38">
        <f>IF($I74=AO$16,AP74,0)</f>
        <v>0</v>
      </c>
      <c r="AS74" s="37">
        <v>0</v>
      </c>
      <c r="AT74" s="38">
        <f>100*AS74/$V74</f>
        <v>0</v>
      </c>
      <c r="AU74" s="37">
        <f>IF(AT74&gt;$V$8,1,0)</f>
        <v>0</v>
      </c>
      <c r="AV74" s="38">
        <f>IF($I74=AS$16,AT74,0)</f>
        <v>0</v>
      </c>
      <c r="AW74" s="37">
        <v>0</v>
      </c>
      <c r="AX74" s="38">
        <f>100*AW74/$V74</f>
        <v>0</v>
      </c>
      <c r="AY74" s="37">
        <f>IF(AX74&gt;$V$8,1,0)</f>
        <v>0</v>
      </c>
      <c r="AZ74" s="38">
        <f>IF($I74=AW$16,AX74,0)</f>
        <v>0</v>
      </c>
      <c r="BA74" s="37">
        <v>0</v>
      </c>
      <c r="BB74" s="38">
        <f>100*BA74/$V74</f>
        <v>0</v>
      </c>
      <c r="BC74" s="37">
        <f>IF(BB74&gt;$V$8,1,0)</f>
        <v>0</v>
      </c>
      <c r="BD74" s="38">
        <f>IF($I74=BA$16,BB74,0)</f>
        <v>0</v>
      </c>
      <c r="BE74" s="37">
        <v>0</v>
      </c>
      <c r="BF74" s="38">
        <f>100*BE74/$V74</f>
        <v>0</v>
      </c>
      <c r="BG74" s="37">
        <f>IF(BF74&gt;$V$8,1,0)</f>
        <v>0</v>
      </c>
      <c r="BH74" s="38">
        <f>IF($I74=BE$16,BF74,0)</f>
        <v>0</v>
      </c>
      <c r="BI74" s="37">
        <v>0</v>
      </c>
      <c r="BJ74" s="38">
        <f>100*BI74/$V74</f>
        <v>0</v>
      </c>
      <c r="BK74" s="37">
        <f>IF(BJ74&gt;$V$8,1,0)</f>
        <v>0</v>
      </c>
      <c r="BL74" s="38">
        <f>IF($I74=BI$16,BJ74,0)</f>
        <v>0</v>
      </c>
      <c r="BM74" s="37">
        <v>0</v>
      </c>
      <c r="BN74" s="38">
        <f>100*BM74/$V74</f>
        <v>0</v>
      </c>
      <c r="BO74" s="37">
        <f>IF(BN74&gt;$V$8,1,0)</f>
        <v>0</v>
      </c>
      <c r="BP74" s="38">
        <f>IF($I74=BM$16,BN74,0)</f>
        <v>0</v>
      </c>
      <c r="BQ74" s="37">
        <v>0</v>
      </c>
      <c r="BR74" s="38">
        <f>100*BQ74/$V74</f>
        <v>0</v>
      </c>
      <c r="BS74" s="37">
        <f>IF(BR74&gt;$V$8,1,0)</f>
        <v>0</v>
      </c>
      <c r="BT74" s="38">
        <f>IF($I74=BQ$16,BR74,0)</f>
        <v>0</v>
      </c>
      <c r="BU74" s="37">
        <v>0</v>
      </c>
      <c r="BV74" s="38">
        <f>100*BU74/$V74</f>
        <v>0</v>
      </c>
      <c r="BW74" s="37">
        <f>IF(BV74&gt;$V$8,1,0)</f>
        <v>0</v>
      </c>
      <c r="BX74" s="38">
        <f>IF($I74=BU$16,BV74,0)</f>
        <v>0</v>
      </c>
      <c r="BY74" s="37">
        <v>0</v>
      </c>
      <c r="BZ74" s="37">
        <v>0</v>
      </c>
      <c r="CA74" s="16"/>
      <c r="CB74" s="20"/>
      <c r="CC74" s="21"/>
    </row>
    <row r="75" ht="15.75" customHeight="1">
      <c r="A75" t="s" s="32">
        <v>233</v>
      </c>
      <c r="B75" t="s" s="71">
        <f>F75</f>
        <v>9</v>
      </c>
      <c r="C75" s="72">
        <f>G75</f>
        <v>51.4672994054437</v>
      </c>
      <c r="D75" t="s" s="73">
        <f>IF(F75="Lab","over","under")</f>
        <v>111</v>
      </c>
      <c r="E75" t="s" s="73">
        <v>112</v>
      </c>
      <c r="F75" t="s" s="74">
        <v>9</v>
      </c>
      <c r="G75" s="75">
        <f>AD75</f>
        <v>51.4672994054437</v>
      </c>
      <c r="H75" s="76">
        <f>K75+L75</f>
        <v>0</v>
      </c>
      <c r="I75" t="s" s="77">
        <v>25</v>
      </c>
      <c r="J75" s="75">
        <f>AV75</f>
        <v>30.8841978945072</v>
      </c>
      <c r="K75" s="25"/>
      <c r="L75" s="25"/>
      <c r="M75" s="25"/>
      <c r="N75" s="25"/>
      <c r="O75" t="s" s="73">
        <v>234</v>
      </c>
      <c r="P75" t="s" s="73">
        <v>233</v>
      </c>
      <c r="Q75" t="s" s="78">
        <v>17</v>
      </c>
      <c r="R75" s="79">
        <f>100*S75</f>
        <v>8.1028746</v>
      </c>
      <c r="S75" s="80">
        <v>0.081028746</v>
      </c>
      <c r="T75" s="28"/>
      <c r="U75" s="29">
        <v>70199</v>
      </c>
      <c r="V75" s="29">
        <v>36666</v>
      </c>
      <c r="W75" s="29">
        <v>95</v>
      </c>
      <c r="X75" s="29">
        <v>7547</v>
      </c>
      <c r="Y75" s="29">
        <v>1696</v>
      </c>
      <c r="Z75" s="31">
        <f>100*Y75/$V75</f>
        <v>4.6255386461572</v>
      </c>
      <c r="AA75" s="29">
        <f>IF(Z75&gt;$V$8,1,0)</f>
        <v>0</v>
      </c>
      <c r="AB75" s="31">
        <f>IF($I75=Y$16,Z75,0)</f>
        <v>0</v>
      </c>
      <c r="AC75" s="29">
        <v>18871</v>
      </c>
      <c r="AD75" s="31">
        <f>100*AC75/$V75</f>
        <v>51.4672994054437</v>
      </c>
      <c r="AE75" s="29">
        <f>IF(AD75&gt;$V$8,1,0)</f>
        <v>1</v>
      </c>
      <c r="AF75" s="31">
        <f>IF($I75=AC$16,AD75,0)</f>
        <v>0</v>
      </c>
      <c r="AG75" s="29">
        <v>725</v>
      </c>
      <c r="AH75" s="31">
        <f>100*AG75/$V75</f>
        <v>1.97730867833961</v>
      </c>
      <c r="AI75" s="29">
        <f>IF(AH75&gt;$V$8,1,0)</f>
        <v>0</v>
      </c>
      <c r="AJ75" s="31">
        <f>IF($I75=AG$16,AH75,0)</f>
        <v>0</v>
      </c>
      <c r="AK75" s="29">
        <v>2971</v>
      </c>
      <c r="AL75" s="31">
        <f>100*AK75/$V75</f>
        <v>8.102874597719961</v>
      </c>
      <c r="AM75" s="29">
        <f>IF(AL75&gt;$V$8,1,0)</f>
        <v>0</v>
      </c>
      <c r="AN75" s="31">
        <f>IF($I75=AK$16,AL75,0)</f>
        <v>0</v>
      </c>
      <c r="AO75" s="29">
        <v>0</v>
      </c>
      <c r="AP75" s="31">
        <f>100*AO75/$V75</f>
        <v>0</v>
      </c>
      <c r="AQ75" s="29">
        <f>IF(AP75&gt;$V$8,1,0)</f>
        <v>0</v>
      </c>
      <c r="AR75" s="31">
        <f>IF($I75=AO$16,AP75,0)</f>
        <v>0</v>
      </c>
      <c r="AS75" s="29">
        <v>11324</v>
      </c>
      <c r="AT75" s="31">
        <f>100*AS75/$V75</f>
        <v>30.8841978945072</v>
      </c>
      <c r="AU75" s="29">
        <f>IF(AT75&gt;$V$8,1,0)</f>
        <v>0</v>
      </c>
      <c r="AV75" s="31">
        <f>IF($I75=AS$16,AT75,0)</f>
        <v>30.8841978945072</v>
      </c>
      <c r="AW75" s="29">
        <v>0</v>
      </c>
      <c r="AX75" s="31">
        <f>100*AW75/$V75</f>
        <v>0</v>
      </c>
      <c r="AY75" s="29">
        <f>IF(AX75&gt;$V$8,1,0)</f>
        <v>0</v>
      </c>
      <c r="AZ75" s="31">
        <f>IF($I75=AW$16,AX75,0)</f>
        <v>0</v>
      </c>
      <c r="BA75" s="29">
        <v>0</v>
      </c>
      <c r="BB75" s="31">
        <f>100*BA75/$V75</f>
        <v>0</v>
      </c>
      <c r="BC75" s="29">
        <f>IF(BB75&gt;$V$8,1,0)</f>
        <v>0</v>
      </c>
      <c r="BD75" s="31">
        <f>IF($I75=BA$16,BB75,0)</f>
        <v>0</v>
      </c>
      <c r="BE75" s="29">
        <v>0</v>
      </c>
      <c r="BF75" s="31">
        <f>100*BE75/$V75</f>
        <v>0</v>
      </c>
      <c r="BG75" s="29">
        <f>IF(BF75&gt;$V$8,1,0)</f>
        <v>0</v>
      </c>
      <c r="BH75" s="31">
        <f>IF($I75=BE$16,BF75,0)</f>
        <v>0</v>
      </c>
      <c r="BI75" s="29">
        <v>0</v>
      </c>
      <c r="BJ75" s="31">
        <f>100*BI75/$V75</f>
        <v>0</v>
      </c>
      <c r="BK75" s="29">
        <f>IF(BJ75&gt;$V$8,1,0)</f>
        <v>0</v>
      </c>
      <c r="BL75" s="31">
        <f>IF($I75=BI$16,BJ75,0)</f>
        <v>0</v>
      </c>
      <c r="BM75" s="29">
        <v>0</v>
      </c>
      <c r="BN75" s="31">
        <f>100*BM75/$V75</f>
        <v>0</v>
      </c>
      <c r="BO75" s="29">
        <f>IF(BN75&gt;$V$8,1,0)</f>
        <v>0</v>
      </c>
      <c r="BP75" s="31">
        <f>IF($I75=BM$16,BN75,0)</f>
        <v>0</v>
      </c>
      <c r="BQ75" s="29">
        <v>0</v>
      </c>
      <c r="BR75" s="31">
        <f>100*BQ75/$V75</f>
        <v>0</v>
      </c>
      <c r="BS75" s="29">
        <f>IF(BR75&gt;$V$8,1,0)</f>
        <v>0</v>
      </c>
      <c r="BT75" s="31">
        <f>IF($I75=BQ$16,BR75,0)</f>
        <v>0</v>
      </c>
      <c r="BU75" s="29">
        <v>0</v>
      </c>
      <c r="BV75" s="31">
        <f>100*BU75/$V75</f>
        <v>0</v>
      </c>
      <c r="BW75" s="29">
        <f>IF(BV75&gt;$V$8,1,0)</f>
        <v>0</v>
      </c>
      <c r="BX75" s="31">
        <f>IF($I75=BU$16,BV75,0)</f>
        <v>0</v>
      </c>
      <c r="BY75" s="29">
        <v>257</v>
      </c>
      <c r="BZ75" s="29">
        <v>0</v>
      </c>
      <c r="CA75" s="28"/>
      <c r="CB75" s="20"/>
      <c r="CC75" s="21"/>
    </row>
    <row r="76" ht="15.75" customHeight="1">
      <c r="A76" t="s" s="32">
        <v>235</v>
      </c>
      <c r="B76" t="s" s="71">
        <f>F76</f>
        <v>9</v>
      </c>
      <c r="C76" s="72">
        <f>G76</f>
        <v>51.3395774341102</v>
      </c>
      <c r="D76" t="s" s="68">
        <f>IF(F76="Lab","over","under")</f>
        <v>111</v>
      </c>
      <c r="E76" t="s" s="68">
        <v>112</v>
      </c>
      <c r="F76" t="s" s="74">
        <v>9</v>
      </c>
      <c r="G76" s="81">
        <f>AD76</f>
        <v>51.3395774341102</v>
      </c>
      <c r="H76" s="82">
        <f>K76+L76</f>
        <v>0</v>
      </c>
      <c r="I76" t="s" s="77">
        <v>17</v>
      </c>
      <c r="J76" s="81">
        <f>AN76</f>
        <v>26.933130037029</v>
      </c>
      <c r="K76" s="13"/>
      <c r="L76" s="13"/>
      <c r="M76" s="13"/>
      <c r="N76" s="13"/>
      <c r="O76" t="s" s="68">
        <v>236</v>
      </c>
      <c r="P76" t="s" s="68">
        <v>235</v>
      </c>
      <c r="Q76" t="s" s="78">
        <v>5</v>
      </c>
      <c r="R76" s="83">
        <f>100*S76</f>
        <v>9.131997399999999</v>
      </c>
      <c r="S76" s="35">
        <v>0.091319974</v>
      </c>
      <c r="T76" s="16"/>
      <c r="U76" s="37">
        <v>70272</v>
      </c>
      <c r="V76" s="37">
        <v>36728</v>
      </c>
      <c r="W76" s="37">
        <v>85</v>
      </c>
      <c r="X76" s="37">
        <v>8964</v>
      </c>
      <c r="Y76" s="37">
        <v>3354</v>
      </c>
      <c r="Z76" s="38">
        <f>100*Y76/$V76</f>
        <v>9.13199738619037</v>
      </c>
      <c r="AA76" s="37">
        <f>IF(Z76&gt;$V$8,1,0)</f>
        <v>0</v>
      </c>
      <c r="AB76" s="38">
        <f>IF($I76=Y$16,Z76,0)</f>
        <v>0</v>
      </c>
      <c r="AC76" s="37">
        <v>18856</v>
      </c>
      <c r="AD76" s="38">
        <f>100*AC76/$V76</f>
        <v>51.3395774341102</v>
      </c>
      <c r="AE76" s="37">
        <f>IF(AD76&gt;$V$8,1,0)</f>
        <v>1</v>
      </c>
      <c r="AF76" s="38">
        <f>IF($I76=AC$16,AD76,0)</f>
        <v>0</v>
      </c>
      <c r="AG76" s="37">
        <v>1740</v>
      </c>
      <c r="AH76" s="38">
        <f>100*AG76/$V76</f>
        <v>4.73752994990198</v>
      </c>
      <c r="AI76" s="37">
        <f>IF(AH76&gt;$V$8,1,0)</f>
        <v>0</v>
      </c>
      <c r="AJ76" s="38">
        <f>IF($I76=AG$16,AH76,0)</f>
        <v>0</v>
      </c>
      <c r="AK76" s="37">
        <v>9892</v>
      </c>
      <c r="AL76" s="38">
        <f>100*AK76/$V76</f>
        <v>26.933130037029</v>
      </c>
      <c r="AM76" s="37">
        <f>IF(AL76&gt;$V$8,1,0)</f>
        <v>0</v>
      </c>
      <c r="AN76" s="38">
        <f>IF($I76=AK$16,AL76,0)</f>
        <v>26.933130037029</v>
      </c>
      <c r="AO76" s="37">
        <v>2384</v>
      </c>
      <c r="AP76" s="38">
        <f>100*AO76/$V76</f>
        <v>6.49096057503812</v>
      </c>
      <c r="AQ76" s="37">
        <f>IF(AP76&gt;$V$8,1,0)</f>
        <v>0</v>
      </c>
      <c r="AR76" s="38">
        <f>IF($I76=AO$16,AP76,0)</f>
        <v>0</v>
      </c>
      <c r="AS76" s="37">
        <v>0</v>
      </c>
      <c r="AT76" s="38">
        <f>100*AS76/$V76</f>
        <v>0</v>
      </c>
      <c r="AU76" s="37">
        <f>IF(AT76&gt;$V$8,1,0)</f>
        <v>0</v>
      </c>
      <c r="AV76" s="38">
        <f>IF($I76=AS$16,AT76,0)</f>
        <v>0</v>
      </c>
      <c r="AW76" s="37">
        <v>0</v>
      </c>
      <c r="AX76" s="38">
        <f>100*AW76/$V76</f>
        <v>0</v>
      </c>
      <c r="AY76" s="37">
        <f>IF(AX76&gt;$V$8,1,0)</f>
        <v>0</v>
      </c>
      <c r="AZ76" s="38">
        <f>IF($I76=AW$16,AX76,0)</f>
        <v>0</v>
      </c>
      <c r="BA76" s="37">
        <v>0</v>
      </c>
      <c r="BB76" s="38">
        <f>100*BA76/$V76</f>
        <v>0</v>
      </c>
      <c r="BC76" s="37">
        <f>IF(BB76&gt;$V$8,1,0)</f>
        <v>0</v>
      </c>
      <c r="BD76" s="38">
        <f>IF($I76=BA$16,BB76,0)</f>
        <v>0</v>
      </c>
      <c r="BE76" s="37">
        <v>0</v>
      </c>
      <c r="BF76" s="38">
        <f>100*BE76/$V76</f>
        <v>0</v>
      </c>
      <c r="BG76" s="37">
        <f>IF(BF76&gt;$V$8,1,0)</f>
        <v>0</v>
      </c>
      <c r="BH76" s="38">
        <f>IF($I76=BE$16,BF76,0)</f>
        <v>0</v>
      </c>
      <c r="BI76" s="37">
        <v>0</v>
      </c>
      <c r="BJ76" s="38">
        <f>100*BI76/$V76</f>
        <v>0</v>
      </c>
      <c r="BK76" s="37">
        <f>IF(BJ76&gt;$V$8,1,0)</f>
        <v>0</v>
      </c>
      <c r="BL76" s="38">
        <f>IF($I76=BI$16,BJ76,0)</f>
        <v>0</v>
      </c>
      <c r="BM76" s="37">
        <v>0</v>
      </c>
      <c r="BN76" s="38">
        <f>100*BM76/$V76</f>
        <v>0</v>
      </c>
      <c r="BO76" s="37">
        <f>IF(BN76&gt;$V$8,1,0)</f>
        <v>0</v>
      </c>
      <c r="BP76" s="38">
        <f>IF($I76=BM$16,BN76,0)</f>
        <v>0</v>
      </c>
      <c r="BQ76" s="37">
        <v>0</v>
      </c>
      <c r="BR76" s="38">
        <f>100*BQ76/$V76</f>
        <v>0</v>
      </c>
      <c r="BS76" s="37">
        <f>IF(BR76&gt;$V$8,1,0)</f>
        <v>0</v>
      </c>
      <c r="BT76" s="38">
        <f>IF($I76=BQ$16,BR76,0)</f>
        <v>0</v>
      </c>
      <c r="BU76" s="37">
        <v>0</v>
      </c>
      <c r="BV76" s="38">
        <f>100*BU76/$V76</f>
        <v>0</v>
      </c>
      <c r="BW76" s="37">
        <f>IF(BV76&gt;$V$8,1,0)</f>
        <v>0</v>
      </c>
      <c r="BX76" s="38">
        <f>IF($I76=BU$16,BV76,0)</f>
        <v>0</v>
      </c>
      <c r="BY76" s="37">
        <v>0</v>
      </c>
      <c r="BZ76" s="37">
        <v>0</v>
      </c>
      <c r="CA76" s="16"/>
      <c r="CB76" s="20"/>
      <c r="CC76" s="21"/>
    </row>
    <row r="77" ht="15.75" customHeight="1">
      <c r="A77" t="s" s="32">
        <v>237</v>
      </c>
      <c r="B77" t="s" s="71">
        <f>F77</f>
        <v>9</v>
      </c>
      <c r="C77" s="72">
        <f>G77</f>
        <v>51.2406750965557</v>
      </c>
      <c r="D77" t="s" s="73">
        <f>IF(F77="Lab","over","under")</f>
        <v>111</v>
      </c>
      <c r="E77" t="s" s="73">
        <v>112</v>
      </c>
      <c r="F77" t="s" s="74">
        <v>9</v>
      </c>
      <c r="G77" s="75">
        <f>AD77</f>
        <v>51.2406750965557</v>
      </c>
      <c r="H77" s="76">
        <f>K77+L77</f>
        <v>0</v>
      </c>
      <c r="I77" t="s" s="77">
        <v>5</v>
      </c>
      <c r="J77" s="75">
        <f>AB77</f>
        <v>16.7266282207291</v>
      </c>
      <c r="K77" s="25"/>
      <c r="L77" s="25"/>
      <c r="M77" s="25"/>
      <c r="N77" s="25"/>
      <c r="O77" t="s" s="73">
        <v>238</v>
      </c>
      <c r="P77" t="s" s="73">
        <v>237</v>
      </c>
      <c r="Q77" t="s" s="78">
        <v>21</v>
      </c>
      <c r="R77" s="79">
        <f>100*S77</f>
        <v>9.864557400000001</v>
      </c>
      <c r="S77" s="80">
        <v>0.098645574</v>
      </c>
      <c r="T77" s="28"/>
      <c r="U77" s="29">
        <v>77547</v>
      </c>
      <c r="V77" s="29">
        <v>37802</v>
      </c>
      <c r="W77" s="29">
        <v>243</v>
      </c>
      <c r="X77" s="29">
        <v>13047</v>
      </c>
      <c r="Y77" s="29">
        <v>6323</v>
      </c>
      <c r="Z77" s="31">
        <f>100*Y77/$V77</f>
        <v>16.7266282207291</v>
      </c>
      <c r="AA77" s="29">
        <f>IF(Z77&gt;$V$8,1,0)</f>
        <v>0</v>
      </c>
      <c r="AB77" s="31">
        <f>IF($I77=Y$16,Z77,0)</f>
        <v>16.7266282207291</v>
      </c>
      <c r="AC77" s="29">
        <v>19370</v>
      </c>
      <c r="AD77" s="31">
        <f>100*AC77/$V77</f>
        <v>51.2406750965557</v>
      </c>
      <c r="AE77" s="29">
        <f>IF(AD77&gt;$V$8,1,0)</f>
        <v>1</v>
      </c>
      <c r="AF77" s="31">
        <f>IF($I77=AC$16,AD77,0)</f>
        <v>0</v>
      </c>
      <c r="AG77" s="29">
        <v>2635</v>
      </c>
      <c r="AH77" s="31">
        <f>100*AG77/$V77</f>
        <v>6.97053065975345</v>
      </c>
      <c r="AI77" s="29">
        <f>IF(AH77&gt;$V$8,1,0)</f>
        <v>0</v>
      </c>
      <c r="AJ77" s="31">
        <f>IF($I77=AG$16,AH77,0)</f>
        <v>0</v>
      </c>
      <c r="AK77" s="29">
        <v>2024</v>
      </c>
      <c r="AL77" s="31">
        <f>100*AK77/$V77</f>
        <v>5.354214062748</v>
      </c>
      <c r="AM77" s="29">
        <f>IF(AL77&gt;$V$8,1,0)</f>
        <v>0</v>
      </c>
      <c r="AN77" s="31">
        <f>IF($I77=AK$16,AL77,0)</f>
        <v>0</v>
      </c>
      <c r="AO77" s="29">
        <v>3729</v>
      </c>
      <c r="AP77" s="31">
        <f>100*AO77/$V77</f>
        <v>9.864557430823769</v>
      </c>
      <c r="AQ77" s="29">
        <f>IF(AP77&gt;$V$8,1,0)</f>
        <v>0</v>
      </c>
      <c r="AR77" s="31">
        <f>IF($I77=AO$16,AP77,0)</f>
        <v>0</v>
      </c>
      <c r="AS77" s="29">
        <v>0</v>
      </c>
      <c r="AT77" s="31">
        <f>100*AS77/$V77</f>
        <v>0</v>
      </c>
      <c r="AU77" s="29">
        <f>IF(AT77&gt;$V$8,1,0)</f>
        <v>0</v>
      </c>
      <c r="AV77" s="31">
        <f>IF($I77=AS$16,AT77,0)</f>
        <v>0</v>
      </c>
      <c r="AW77" s="29">
        <v>0</v>
      </c>
      <c r="AX77" s="31">
        <f>100*AW77/$V77</f>
        <v>0</v>
      </c>
      <c r="AY77" s="29">
        <f>IF(AX77&gt;$V$8,1,0)</f>
        <v>0</v>
      </c>
      <c r="AZ77" s="31">
        <f>IF($I77=AW$16,AX77,0)</f>
        <v>0</v>
      </c>
      <c r="BA77" s="29">
        <v>0</v>
      </c>
      <c r="BB77" s="31">
        <f>100*BA77/$V77</f>
        <v>0</v>
      </c>
      <c r="BC77" s="29">
        <f>IF(BB77&gt;$V$8,1,0)</f>
        <v>0</v>
      </c>
      <c r="BD77" s="31">
        <f>IF($I77=BA$16,BB77,0)</f>
        <v>0</v>
      </c>
      <c r="BE77" s="29">
        <v>0</v>
      </c>
      <c r="BF77" s="31">
        <f>100*BE77/$V77</f>
        <v>0</v>
      </c>
      <c r="BG77" s="29">
        <f>IF(BF77&gt;$V$8,1,0)</f>
        <v>0</v>
      </c>
      <c r="BH77" s="31">
        <f>IF($I77=BE$16,BF77,0)</f>
        <v>0</v>
      </c>
      <c r="BI77" s="29">
        <v>0</v>
      </c>
      <c r="BJ77" s="31">
        <f>100*BI77/$V77</f>
        <v>0</v>
      </c>
      <c r="BK77" s="29">
        <f>IF(BJ77&gt;$V$8,1,0)</f>
        <v>0</v>
      </c>
      <c r="BL77" s="31">
        <f>IF($I77=BI$16,BJ77,0)</f>
        <v>0</v>
      </c>
      <c r="BM77" s="29">
        <v>0</v>
      </c>
      <c r="BN77" s="31">
        <f>100*BM77/$V77</f>
        <v>0</v>
      </c>
      <c r="BO77" s="29">
        <f>IF(BN77&gt;$V$8,1,0)</f>
        <v>0</v>
      </c>
      <c r="BP77" s="31">
        <f>IF($I77=BM$16,BN77,0)</f>
        <v>0</v>
      </c>
      <c r="BQ77" s="29">
        <v>0</v>
      </c>
      <c r="BR77" s="31">
        <f>100*BQ77/$V77</f>
        <v>0</v>
      </c>
      <c r="BS77" s="29">
        <f>IF(BR77&gt;$V$8,1,0)</f>
        <v>0</v>
      </c>
      <c r="BT77" s="31">
        <f>IF($I77=BQ$16,BR77,0)</f>
        <v>0</v>
      </c>
      <c r="BU77" s="29">
        <v>0</v>
      </c>
      <c r="BV77" s="31">
        <f>100*BU77/$V77</f>
        <v>0</v>
      </c>
      <c r="BW77" s="29">
        <f>IF(BV77&gt;$V$8,1,0)</f>
        <v>0</v>
      </c>
      <c r="BX77" s="31">
        <f>IF($I77=BU$16,BV77,0)</f>
        <v>0</v>
      </c>
      <c r="BY77" s="29">
        <v>0</v>
      </c>
      <c r="BZ77" s="29">
        <v>0</v>
      </c>
      <c r="CA77" s="28"/>
      <c r="CB77" s="20"/>
      <c r="CC77" s="21"/>
    </row>
    <row r="78" ht="15.75" customHeight="1">
      <c r="A78" t="s" s="32">
        <v>239</v>
      </c>
      <c r="B78" t="s" s="71">
        <f>F78</f>
        <v>9</v>
      </c>
      <c r="C78" s="72">
        <f>G78</f>
        <v>51.0980709859648</v>
      </c>
      <c r="D78" t="s" s="68">
        <f>IF(F78="Lab","over","under")</f>
        <v>111</v>
      </c>
      <c r="E78" t="s" s="68">
        <v>112</v>
      </c>
      <c r="F78" t="s" s="74">
        <v>9</v>
      </c>
      <c r="G78" s="81">
        <f>AD78</f>
        <v>51.0980709859648</v>
      </c>
      <c r="H78" s="82">
        <f>K78+L78</f>
        <v>0</v>
      </c>
      <c r="I78" t="s" s="77">
        <v>5</v>
      </c>
      <c r="J78" s="81">
        <f>AB78</f>
        <v>17.5976002277156</v>
      </c>
      <c r="K78" s="13"/>
      <c r="L78" s="13"/>
      <c r="M78" s="13"/>
      <c r="N78" s="13"/>
      <c r="O78" t="s" s="68">
        <v>240</v>
      </c>
      <c r="P78" t="s" s="68">
        <v>239</v>
      </c>
      <c r="Q78" t="s" s="78">
        <v>21</v>
      </c>
      <c r="R78" s="83">
        <f>100*S78</f>
        <v>12.2769372</v>
      </c>
      <c r="S78" s="35">
        <v>0.122769372</v>
      </c>
      <c r="T78" s="16"/>
      <c r="U78" s="37">
        <v>77542</v>
      </c>
      <c r="V78" s="37">
        <v>45671</v>
      </c>
      <c r="W78" s="37">
        <v>256</v>
      </c>
      <c r="X78" s="37">
        <v>15300</v>
      </c>
      <c r="Y78" s="37">
        <v>8037</v>
      </c>
      <c r="Z78" s="38">
        <f>100*Y78/$V78</f>
        <v>17.5976002277156</v>
      </c>
      <c r="AA78" s="37">
        <f>IF(Z78&gt;$V$8,1,0)</f>
        <v>0</v>
      </c>
      <c r="AB78" s="38">
        <f>IF($I78=Y$16,Z78,0)</f>
        <v>17.5976002277156</v>
      </c>
      <c r="AC78" s="37">
        <v>23337</v>
      </c>
      <c r="AD78" s="38">
        <f>100*AC78/$V78</f>
        <v>51.0980709859648</v>
      </c>
      <c r="AE78" s="37">
        <f>IF(AD78&gt;$V$8,1,0)</f>
        <v>1</v>
      </c>
      <c r="AF78" s="38">
        <f>IF($I78=AC$16,AD78,0)</f>
        <v>0</v>
      </c>
      <c r="AG78" s="37">
        <v>3925</v>
      </c>
      <c r="AH78" s="38">
        <f>100*AG78/$V78</f>
        <v>8.594075014779619</v>
      </c>
      <c r="AI78" s="37">
        <f>IF(AH78&gt;$V$8,1,0)</f>
        <v>0</v>
      </c>
      <c r="AJ78" s="38">
        <f>IF($I78=AG$16,AH78,0)</f>
        <v>0</v>
      </c>
      <c r="AK78" s="37">
        <v>3147</v>
      </c>
      <c r="AL78" s="38">
        <f>100*AK78/$V78</f>
        <v>6.89058702458891</v>
      </c>
      <c r="AM78" s="37">
        <f>IF(AL78&gt;$V$8,1,0)</f>
        <v>0</v>
      </c>
      <c r="AN78" s="38">
        <f>IF($I78=AK$16,AL78,0)</f>
        <v>0</v>
      </c>
      <c r="AO78" s="37">
        <v>5607</v>
      </c>
      <c r="AP78" s="38">
        <f>100*AO78/$V78</f>
        <v>12.2769372249349</v>
      </c>
      <c r="AQ78" s="37">
        <f>IF(AP78&gt;$V$8,1,0)</f>
        <v>0</v>
      </c>
      <c r="AR78" s="38">
        <f>IF($I78=AO$16,AP78,0)</f>
        <v>0</v>
      </c>
      <c r="AS78" s="37">
        <v>0</v>
      </c>
      <c r="AT78" s="38">
        <f>100*AS78/$V78</f>
        <v>0</v>
      </c>
      <c r="AU78" s="37">
        <f>IF(AT78&gt;$V$8,1,0)</f>
        <v>0</v>
      </c>
      <c r="AV78" s="38">
        <f>IF($I78=AS$16,AT78,0)</f>
        <v>0</v>
      </c>
      <c r="AW78" s="37">
        <v>0</v>
      </c>
      <c r="AX78" s="38">
        <f>100*AW78/$V78</f>
        <v>0</v>
      </c>
      <c r="AY78" s="37">
        <f>IF(AX78&gt;$V$8,1,0)</f>
        <v>0</v>
      </c>
      <c r="AZ78" s="38">
        <f>IF($I78=AW$16,AX78,0)</f>
        <v>0</v>
      </c>
      <c r="BA78" s="37">
        <v>0</v>
      </c>
      <c r="BB78" s="38">
        <f>100*BA78/$V78</f>
        <v>0</v>
      </c>
      <c r="BC78" s="37">
        <f>IF(BB78&gt;$V$8,1,0)</f>
        <v>0</v>
      </c>
      <c r="BD78" s="38">
        <f>IF($I78=BA$16,BB78,0)</f>
        <v>0</v>
      </c>
      <c r="BE78" s="37">
        <v>0</v>
      </c>
      <c r="BF78" s="38">
        <f>100*BE78/$V78</f>
        <v>0</v>
      </c>
      <c r="BG78" s="37">
        <f>IF(BF78&gt;$V$8,1,0)</f>
        <v>0</v>
      </c>
      <c r="BH78" s="38">
        <f>IF($I78=BE$16,BF78,0)</f>
        <v>0</v>
      </c>
      <c r="BI78" s="37">
        <v>0</v>
      </c>
      <c r="BJ78" s="38">
        <f>100*BI78/$V78</f>
        <v>0</v>
      </c>
      <c r="BK78" s="37">
        <f>IF(BJ78&gt;$V$8,1,0)</f>
        <v>0</v>
      </c>
      <c r="BL78" s="38">
        <f>IF($I78=BI$16,BJ78,0)</f>
        <v>0</v>
      </c>
      <c r="BM78" s="37">
        <v>0</v>
      </c>
      <c r="BN78" s="38">
        <f>100*BM78/$V78</f>
        <v>0</v>
      </c>
      <c r="BO78" s="37">
        <f>IF(BN78&gt;$V$8,1,0)</f>
        <v>0</v>
      </c>
      <c r="BP78" s="38">
        <f>IF($I78=BM$16,BN78,0)</f>
        <v>0</v>
      </c>
      <c r="BQ78" s="37">
        <v>0</v>
      </c>
      <c r="BR78" s="38">
        <f>100*BQ78/$V78</f>
        <v>0</v>
      </c>
      <c r="BS78" s="37">
        <f>IF(BR78&gt;$V$8,1,0)</f>
        <v>0</v>
      </c>
      <c r="BT78" s="38">
        <f>IF($I78=BQ$16,BR78,0)</f>
        <v>0</v>
      </c>
      <c r="BU78" s="37">
        <v>0</v>
      </c>
      <c r="BV78" s="38">
        <f>100*BU78/$V78</f>
        <v>0</v>
      </c>
      <c r="BW78" s="37">
        <f>IF(BV78&gt;$V$8,1,0)</f>
        <v>0</v>
      </c>
      <c r="BX78" s="38">
        <f>IF($I78=BU$16,BV78,0)</f>
        <v>0</v>
      </c>
      <c r="BY78" s="37">
        <v>0</v>
      </c>
      <c r="BZ78" s="37">
        <v>0</v>
      </c>
      <c r="CA78" s="16"/>
      <c r="CB78" s="20"/>
      <c r="CC78" s="21"/>
    </row>
    <row r="79" ht="15.75" customHeight="1">
      <c r="A79" t="s" s="32">
        <v>241</v>
      </c>
      <c r="B79" t="s" s="71">
        <f>F79</f>
        <v>9</v>
      </c>
      <c r="C79" s="72">
        <f>G79</f>
        <v>50.8093140339836</v>
      </c>
      <c r="D79" t="s" s="73">
        <f>IF(F79="Lab","over","under")</f>
        <v>111</v>
      </c>
      <c r="E79" t="s" s="73">
        <v>112</v>
      </c>
      <c r="F79" t="s" s="74">
        <v>9</v>
      </c>
      <c r="G79" s="75">
        <f>AD79</f>
        <v>50.8093140339836</v>
      </c>
      <c r="H79" s="76">
        <f>K79+L79</f>
        <v>0</v>
      </c>
      <c r="I79" t="s" s="77">
        <v>21</v>
      </c>
      <c r="J79" s="75">
        <f>AR79</f>
        <v>16.078036500944</v>
      </c>
      <c r="K79" s="25"/>
      <c r="L79" s="25"/>
      <c r="M79" s="25"/>
      <c r="N79" s="25"/>
      <c r="O79" t="s" s="73">
        <v>242</v>
      </c>
      <c r="P79" t="s" s="73">
        <v>241</v>
      </c>
      <c r="Q79" t="s" s="78">
        <v>17</v>
      </c>
      <c r="R79" s="79">
        <f>100*S79</f>
        <v>11.9823789</v>
      </c>
      <c r="S79" s="80">
        <v>0.119823789</v>
      </c>
      <c r="T79" s="28"/>
      <c r="U79" s="29">
        <v>85204</v>
      </c>
      <c r="V79" s="29">
        <v>39725</v>
      </c>
      <c r="W79" s="29">
        <v>181</v>
      </c>
      <c r="X79" s="29">
        <v>13797</v>
      </c>
      <c r="Y79" s="29">
        <v>2823</v>
      </c>
      <c r="Z79" s="31">
        <f>100*Y79/$V79</f>
        <v>7.10635619886721</v>
      </c>
      <c r="AA79" s="29">
        <f>IF(Z79&gt;$V$8,1,0)</f>
        <v>0</v>
      </c>
      <c r="AB79" s="31">
        <f>IF($I79=Y$16,Z79,0)</f>
        <v>0</v>
      </c>
      <c r="AC79" s="29">
        <v>20184</v>
      </c>
      <c r="AD79" s="31">
        <f>100*AC79/$V79</f>
        <v>50.8093140339836</v>
      </c>
      <c r="AE79" s="29">
        <f>IF(AD79&gt;$V$8,1,0)</f>
        <v>1</v>
      </c>
      <c r="AF79" s="31">
        <f>IF($I79=AC$16,AD79,0)</f>
        <v>0</v>
      </c>
      <c r="AG79" s="29">
        <v>3051</v>
      </c>
      <c r="AH79" s="31">
        <f>100*AG79/$V79</f>
        <v>7.68030207677785</v>
      </c>
      <c r="AI79" s="29">
        <f>IF(AH79&gt;$V$8,1,0)</f>
        <v>0</v>
      </c>
      <c r="AJ79" s="31">
        <f>IF($I79=AG$16,AH79,0)</f>
        <v>0</v>
      </c>
      <c r="AK79" s="29">
        <v>4760</v>
      </c>
      <c r="AL79" s="31">
        <f>100*AK79/$V79</f>
        <v>11.9823788546256</v>
      </c>
      <c r="AM79" s="29">
        <f>IF(AL79&gt;$V$8,1,0)</f>
        <v>0</v>
      </c>
      <c r="AN79" s="31">
        <f>IF($I79=AK$16,AL79,0)</f>
        <v>0</v>
      </c>
      <c r="AO79" s="29">
        <v>6387</v>
      </c>
      <c r="AP79" s="31">
        <f>100*AO79/$V79</f>
        <v>16.078036500944</v>
      </c>
      <c r="AQ79" s="29">
        <f>IF(AP79&gt;$V$8,1,0)</f>
        <v>0</v>
      </c>
      <c r="AR79" s="31">
        <f>IF($I79=AO$16,AP79,0)</f>
        <v>16.078036500944</v>
      </c>
      <c r="AS79" s="29">
        <v>0</v>
      </c>
      <c r="AT79" s="31">
        <f>100*AS79/$V79</f>
        <v>0</v>
      </c>
      <c r="AU79" s="29">
        <f>IF(AT79&gt;$V$8,1,0)</f>
        <v>0</v>
      </c>
      <c r="AV79" s="31">
        <f>IF($I79=AS$16,AT79,0)</f>
        <v>0</v>
      </c>
      <c r="AW79" s="29">
        <v>0</v>
      </c>
      <c r="AX79" s="31">
        <f>100*AW79/$V79</f>
        <v>0</v>
      </c>
      <c r="AY79" s="29">
        <f>IF(AX79&gt;$V$8,1,0)</f>
        <v>0</v>
      </c>
      <c r="AZ79" s="31">
        <f>IF($I79=AW$16,AX79,0)</f>
        <v>0</v>
      </c>
      <c r="BA79" s="29">
        <v>0</v>
      </c>
      <c r="BB79" s="31">
        <f>100*BA79/$V79</f>
        <v>0</v>
      </c>
      <c r="BC79" s="29">
        <f>IF(BB79&gt;$V$8,1,0)</f>
        <v>0</v>
      </c>
      <c r="BD79" s="31">
        <f>IF($I79=BA$16,BB79,0)</f>
        <v>0</v>
      </c>
      <c r="BE79" s="29">
        <v>0</v>
      </c>
      <c r="BF79" s="31">
        <f>100*BE79/$V79</f>
        <v>0</v>
      </c>
      <c r="BG79" s="29">
        <f>IF(BF79&gt;$V$8,1,0)</f>
        <v>0</v>
      </c>
      <c r="BH79" s="31">
        <f>IF($I79=BE$16,BF79,0)</f>
        <v>0</v>
      </c>
      <c r="BI79" s="29">
        <v>0</v>
      </c>
      <c r="BJ79" s="31">
        <f>100*BI79/$V79</f>
        <v>0</v>
      </c>
      <c r="BK79" s="29">
        <f>IF(BJ79&gt;$V$8,1,0)</f>
        <v>0</v>
      </c>
      <c r="BL79" s="31">
        <f>IF($I79=BI$16,BJ79,0)</f>
        <v>0</v>
      </c>
      <c r="BM79" s="29">
        <v>0</v>
      </c>
      <c r="BN79" s="31">
        <f>100*BM79/$V79</f>
        <v>0</v>
      </c>
      <c r="BO79" s="29">
        <f>IF(BN79&gt;$V$8,1,0)</f>
        <v>0</v>
      </c>
      <c r="BP79" s="31">
        <f>IF($I79=BM$16,BN79,0)</f>
        <v>0</v>
      </c>
      <c r="BQ79" s="29">
        <v>0</v>
      </c>
      <c r="BR79" s="31">
        <f>100*BQ79/$V79</f>
        <v>0</v>
      </c>
      <c r="BS79" s="29">
        <f>IF(BR79&gt;$V$8,1,0)</f>
        <v>0</v>
      </c>
      <c r="BT79" s="31">
        <f>IF($I79=BQ$16,BR79,0)</f>
        <v>0</v>
      </c>
      <c r="BU79" s="29">
        <v>0</v>
      </c>
      <c r="BV79" s="31">
        <f>100*BU79/$V79</f>
        <v>0</v>
      </c>
      <c r="BW79" s="29">
        <f>IF(BV79&gt;$V$8,1,0)</f>
        <v>0</v>
      </c>
      <c r="BX79" s="31">
        <f>IF($I79=BU$16,BV79,0)</f>
        <v>0</v>
      </c>
      <c r="BY79" s="29">
        <v>572</v>
      </c>
      <c r="BZ79" s="29">
        <v>0</v>
      </c>
      <c r="CA79" s="28"/>
      <c r="CB79" s="20"/>
      <c r="CC79" s="21"/>
    </row>
    <row r="80" ht="15.75" customHeight="1">
      <c r="A80" t="s" s="32">
        <v>243</v>
      </c>
      <c r="B80" t="s" s="71">
        <f>F80</f>
        <v>9</v>
      </c>
      <c r="C80" s="72">
        <f>G80</f>
        <v>50.7521881838074</v>
      </c>
      <c r="D80" t="s" s="68">
        <f>IF(F80="Lab","over","under")</f>
        <v>111</v>
      </c>
      <c r="E80" t="s" s="68">
        <v>112</v>
      </c>
      <c r="F80" t="s" s="74">
        <v>9</v>
      </c>
      <c r="G80" s="81">
        <f>AD80</f>
        <v>50.7521881838074</v>
      </c>
      <c r="H80" s="82">
        <f>K80+L80</f>
        <v>0</v>
      </c>
      <c r="I80" t="s" s="77">
        <v>17</v>
      </c>
      <c r="J80" s="81">
        <f>AN80</f>
        <v>14.0645514223195</v>
      </c>
      <c r="K80" s="13"/>
      <c r="L80" s="13"/>
      <c r="M80" s="13"/>
      <c r="N80" s="13"/>
      <c r="O80" t="s" s="68">
        <v>244</v>
      </c>
      <c r="P80" t="s" s="68">
        <v>243</v>
      </c>
      <c r="Q80" t="s" s="78">
        <v>21</v>
      </c>
      <c r="R80" s="83">
        <f>100*S80</f>
        <v>13.1564551</v>
      </c>
      <c r="S80" s="35">
        <v>0.131564551</v>
      </c>
      <c r="T80" s="16"/>
      <c r="U80" s="37">
        <v>76524</v>
      </c>
      <c r="V80" s="37">
        <v>36560</v>
      </c>
      <c r="W80" s="37">
        <v>175</v>
      </c>
      <c r="X80" s="37">
        <v>13413</v>
      </c>
      <c r="Y80" s="37">
        <v>2888</v>
      </c>
      <c r="Z80" s="38">
        <f>100*Y80/$V80</f>
        <v>7.89934354485777</v>
      </c>
      <c r="AA80" s="37">
        <f>IF(Z80&gt;$V$8,1,0)</f>
        <v>0</v>
      </c>
      <c r="AB80" s="38">
        <f>IF($I80=Y$16,Z80,0)</f>
        <v>0</v>
      </c>
      <c r="AC80" s="37">
        <v>18555</v>
      </c>
      <c r="AD80" s="38">
        <f>100*AC80/$V80</f>
        <v>50.7521881838074</v>
      </c>
      <c r="AE80" s="37">
        <f>IF(AD80&gt;$V$8,1,0)</f>
        <v>1</v>
      </c>
      <c r="AF80" s="38">
        <f>IF($I80=AC$16,AD80,0)</f>
        <v>0</v>
      </c>
      <c r="AG80" s="37">
        <v>1399</v>
      </c>
      <c r="AH80" s="38">
        <f>100*AG80/$V80</f>
        <v>3.82658643326039</v>
      </c>
      <c r="AI80" s="37">
        <f>IF(AH80&gt;$V$8,1,0)</f>
        <v>0</v>
      </c>
      <c r="AJ80" s="38">
        <f>IF($I80=AG$16,AH80,0)</f>
        <v>0</v>
      </c>
      <c r="AK80" s="37">
        <v>5142</v>
      </c>
      <c r="AL80" s="38">
        <f>100*AK80/$V80</f>
        <v>14.0645514223195</v>
      </c>
      <c r="AM80" s="37">
        <f>IF(AL80&gt;$V$8,1,0)</f>
        <v>0</v>
      </c>
      <c r="AN80" s="38">
        <f>IF($I80=AK$16,AL80,0)</f>
        <v>14.0645514223195</v>
      </c>
      <c r="AO80" s="37">
        <v>4810</v>
      </c>
      <c r="AP80" s="38">
        <f>100*AO80/$V80</f>
        <v>13.1564551422319</v>
      </c>
      <c r="AQ80" s="37">
        <f>IF(AP80&gt;$V$8,1,0)</f>
        <v>0</v>
      </c>
      <c r="AR80" s="38">
        <f>IF($I80=AO$16,AP80,0)</f>
        <v>0</v>
      </c>
      <c r="AS80" s="37">
        <v>0</v>
      </c>
      <c r="AT80" s="38">
        <f>100*AS80/$V80</f>
        <v>0</v>
      </c>
      <c r="AU80" s="37">
        <f>IF(AT80&gt;$V$8,1,0)</f>
        <v>0</v>
      </c>
      <c r="AV80" s="38">
        <f>IF($I80=AS$16,AT80,0)</f>
        <v>0</v>
      </c>
      <c r="AW80" s="37">
        <v>0</v>
      </c>
      <c r="AX80" s="38">
        <f>100*AW80/$V80</f>
        <v>0</v>
      </c>
      <c r="AY80" s="37">
        <f>IF(AX80&gt;$V$8,1,0)</f>
        <v>0</v>
      </c>
      <c r="AZ80" s="38">
        <f>IF($I80=AW$16,AX80,0)</f>
        <v>0</v>
      </c>
      <c r="BA80" s="37">
        <v>0</v>
      </c>
      <c r="BB80" s="38">
        <f>100*BA80/$V80</f>
        <v>0</v>
      </c>
      <c r="BC80" s="37">
        <f>IF(BB80&gt;$V$8,1,0)</f>
        <v>0</v>
      </c>
      <c r="BD80" s="38">
        <f>IF($I80=BA$16,BB80,0)</f>
        <v>0</v>
      </c>
      <c r="BE80" s="37">
        <v>0</v>
      </c>
      <c r="BF80" s="38">
        <f>100*BE80/$V80</f>
        <v>0</v>
      </c>
      <c r="BG80" s="37">
        <f>IF(BF80&gt;$V$8,1,0)</f>
        <v>0</v>
      </c>
      <c r="BH80" s="38">
        <f>IF($I80=BE$16,BF80,0)</f>
        <v>0</v>
      </c>
      <c r="BI80" s="37">
        <v>0</v>
      </c>
      <c r="BJ80" s="38">
        <f>100*BI80/$V80</f>
        <v>0</v>
      </c>
      <c r="BK80" s="37">
        <f>IF(BJ80&gt;$V$8,1,0)</f>
        <v>0</v>
      </c>
      <c r="BL80" s="38">
        <f>IF($I80=BI$16,BJ80,0)</f>
        <v>0</v>
      </c>
      <c r="BM80" s="37">
        <v>0</v>
      </c>
      <c r="BN80" s="38">
        <f>100*BM80/$V80</f>
        <v>0</v>
      </c>
      <c r="BO80" s="37">
        <f>IF(BN80&gt;$V$8,1,0)</f>
        <v>0</v>
      </c>
      <c r="BP80" s="38">
        <f>IF($I80=BM$16,BN80,0)</f>
        <v>0</v>
      </c>
      <c r="BQ80" s="37">
        <v>0</v>
      </c>
      <c r="BR80" s="38">
        <f>100*BQ80/$V80</f>
        <v>0</v>
      </c>
      <c r="BS80" s="37">
        <f>IF(BR80&gt;$V$8,1,0)</f>
        <v>0</v>
      </c>
      <c r="BT80" s="38">
        <f>IF($I80=BQ$16,BR80,0)</f>
        <v>0</v>
      </c>
      <c r="BU80" s="37">
        <v>0</v>
      </c>
      <c r="BV80" s="38">
        <f>100*BU80/$V80</f>
        <v>0</v>
      </c>
      <c r="BW80" s="37">
        <f>IF(BV80&gt;$V$8,1,0)</f>
        <v>0</v>
      </c>
      <c r="BX80" s="38">
        <f>IF($I80=BU$16,BV80,0)</f>
        <v>0</v>
      </c>
      <c r="BY80" s="37">
        <v>477</v>
      </c>
      <c r="BZ80" s="37">
        <v>0</v>
      </c>
      <c r="CA80" s="16"/>
      <c r="CB80" s="20"/>
      <c r="CC80" s="21"/>
    </row>
    <row r="81" ht="15.75" customHeight="1">
      <c r="A81" t="s" s="32">
        <v>245</v>
      </c>
      <c r="B81" t="s" s="71">
        <f>F81</f>
        <v>9</v>
      </c>
      <c r="C81" s="72">
        <f>G81</f>
        <v>50.5824280226362</v>
      </c>
      <c r="D81" t="s" s="73">
        <f>IF(F81="Lab","over","under")</f>
        <v>111</v>
      </c>
      <c r="E81" t="s" s="73">
        <v>112</v>
      </c>
      <c r="F81" t="s" s="74">
        <v>9</v>
      </c>
      <c r="G81" s="75">
        <f>AD81</f>
        <v>50.5824280226362</v>
      </c>
      <c r="H81" s="76">
        <f>K81+L81</f>
        <v>0</v>
      </c>
      <c r="I81" t="s" s="77">
        <v>5</v>
      </c>
      <c r="J81" s="75">
        <f>AB81</f>
        <v>18.6624808955347</v>
      </c>
      <c r="K81" s="25"/>
      <c r="L81" s="25"/>
      <c r="M81" s="25"/>
      <c r="N81" s="25"/>
      <c r="O81" t="s" s="73">
        <v>246</v>
      </c>
      <c r="P81" t="s" s="73">
        <v>245</v>
      </c>
      <c r="Q81" t="s" s="78">
        <v>17</v>
      </c>
      <c r="R81" s="79">
        <f>100*S81</f>
        <v>15.2670494</v>
      </c>
      <c r="S81" s="80">
        <v>0.152670494</v>
      </c>
      <c r="T81" s="28"/>
      <c r="U81" s="29">
        <v>73194</v>
      </c>
      <c r="V81" s="29">
        <v>48418</v>
      </c>
      <c r="W81" s="29">
        <v>136</v>
      </c>
      <c r="X81" s="29">
        <v>15455</v>
      </c>
      <c r="Y81" s="29">
        <v>9036</v>
      </c>
      <c r="Z81" s="31">
        <f>100*Y81/$V81</f>
        <v>18.6624808955347</v>
      </c>
      <c r="AA81" s="29">
        <f>IF(Z81&gt;$V$8,1,0)</f>
        <v>0</v>
      </c>
      <c r="AB81" s="31">
        <f>IF($I81=Y$16,Z81,0)</f>
        <v>18.6624808955347</v>
      </c>
      <c r="AC81" s="29">
        <v>24491</v>
      </c>
      <c r="AD81" s="31">
        <f>100*AC81/$V81</f>
        <v>50.5824280226362</v>
      </c>
      <c r="AE81" s="29">
        <f>IF(AD81&gt;$V$8,1,0)</f>
        <v>1</v>
      </c>
      <c r="AF81" s="31">
        <f>IF($I81=AC$16,AD81,0)</f>
        <v>0</v>
      </c>
      <c r="AG81" s="29">
        <v>2709</v>
      </c>
      <c r="AH81" s="31">
        <f>100*AG81/$V81</f>
        <v>5.59502664298401</v>
      </c>
      <c r="AI81" s="29">
        <f>IF(AH81&gt;$V$8,1,0)</f>
        <v>0</v>
      </c>
      <c r="AJ81" s="31">
        <f>IF($I81=AG$16,AH81,0)</f>
        <v>0</v>
      </c>
      <c r="AK81" s="29">
        <v>7392</v>
      </c>
      <c r="AL81" s="31">
        <f>100*AK81/$V81</f>
        <v>15.2670494444215</v>
      </c>
      <c r="AM81" s="29">
        <f>IF(AL81&gt;$V$8,1,0)</f>
        <v>0</v>
      </c>
      <c r="AN81" s="31">
        <f>IF($I81=AK$16,AL81,0)</f>
        <v>0</v>
      </c>
      <c r="AO81" s="29">
        <v>3592</v>
      </c>
      <c r="AP81" s="31">
        <f>100*AO81/$V81</f>
        <v>7.41872857201867</v>
      </c>
      <c r="AQ81" s="29">
        <f>IF(AP81&gt;$V$8,1,0)</f>
        <v>0</v>
      </c>
      <c r="AR81" s="31">
        <f>IF($I81=AO$16,AP81,0)</f>
        <v>0</v>
      </c>
      <c r="AS81" s="29">
        <v>0</v>
      </c>
      <c r="AT81" s="31">
        <f>100*AS81/$V81</f>
        <v>0</v>
      </c>
      <c r="AU81" s="29">
        <f>IF(AT81&gt;$V$8,1,0)</f>
        <v>0</v>
      </c>
      <c r="AV81" s="31">
        <f>IF($I81=AS$16,AT81,0)</f>
        <v>0</v>
      </c>
      <c r="AW81" s="29">
        <v>0</v>
      </c>
      <c r="AX81" s="31">
        <f>100*AW81/$V81</f>
        <v>0</v>
      </c>
      <c r="AY81" s="29">
        <f>IF(AX81&gt;$V$8,1,0)</f>
        <v>0</v>
      </c>
      <c r="AZ81" s="31">
        <f>IF($I81=AW$16,AX81,0)</f>
        <v>0</v>
      </c>
      <c r="BA81" s="29">
        <v>0</v>
      </c>
      <c r="BB81" s="31">
        <f>100*BA81/$V81</f>
        <v>0</v>
      </c>
      <c r="BC81" s="29">
        <f>IF(BB81&gt;$V$8,1,0)</f>
        <v>0</v>
      </c>
      <c r="BD81" s="31">
        <f>IF($I81=BA$16,BB81,0)</f>
        <v>0</v>
      </c>
      <c r="BE81" s="29">
        <v>0</v>
      </c>
      <c r="BF81" s="31">
        <f>100*BE81/$V81</f>
        <v>0</v>
      </c>
      <c r="BG81" s="29">
        <f>IF(BF81&gt;$V$8,1,0)</f>
        <v>0</v>
      </c>
      <c r="BH81" s="31">
        <f>IF($I81=BE$16,BF81,0)</f>
        <v>0</v>
      </c>
      <c r="BI81" s="29">
        <v>0</v>
      </c>
      <c r="BJ81" s="31">
        <f>100*BI81/$V81</f>
        <v>0</v>
      </c>
      <c r="BK81" s="29">
        <f>IF(BJ81&gt;$V$8,1,0)</f>
        <v>0</v>
      </c>
      <c r="BL81" s="31">
        <f>IF($I81=BI$16,BJ81,0)</f>
        <v>0</v>
      </c>
      <c r="BM81" s="29">
        <v>0</v>
      </c>
      <c r="BN81" s="31">
        <f>100*BM81/$V81</f>
        <v>0</v>
      </c>
      <c r="BO81" s="29">
        <f>IF(BN81&gt;$V$8,1,0)</f>
        <v>0</v>
      </c>
      <c r="BP81" s="31">
        <f>IF($I81=BM$16,BN81,0)</f>
        <v>0</v>
      </c>
      <c r="BQ81" s="29">
        <v>0</v>
      </c>
      <c r="BR81" s="31">
        <f>100*BQ81/$V81</f>
        <v>0</v>
      </c>
      <c r="BS81" s="29">
        <f>IF(BR81&gt;$V$8,1,0)</f>
        <v>0</v>
      </c>
      <c r="BT81" s="31">
        <f>IF($I81=BQ$16,BR81,0)</f>
        <v>0</v>
      </c>
      <c r="BU81" s="29">
        <v>0</v>
      </c>
      <c r="BV81" s="31">
        <f>100*BU81/$V81</f>
        <v>0</v>
      </c>
      <c r="BW81" s="29">
        <f>IF(BV81&gt;$V$8,1,0)</f>
        <v>0</v>
      </c>
      <c r="BX81" s="31">
        <f>IF($I81=BU$16,BV81,0)</f>
        <v>0</v>
      </c>
      <c r="BY81" s="29">
        <v>661</v>
      </c>
      <c r="BZ81" s="29">
        <v>0</v>
      </c>
      <c r="CA81" s="28"/>
      <c r="CB81" s="20"/>
      <c r="CC81" s="21"/>
    </row>
    <row r="82" ht="15.75" customHeight="1">
      <c r="A82" t="s" s="32">
        <v>247</v>
      </c>
      <c r="B82" t="s" s="71">
        <f>F82</f>
        <v>9</v>
      </c>
      <c r="C82" s="72">
        <f>G82</f>
        <v>50.5131343564636</v>
      </c>
      <c r="D82" t="s" s="68">
        <f>IF(F82="Lab","over","under")</f>
        <v>111</v>
      </c>
      <c r="E82" t="s" s="68">
        <v>112</v>
      </c>
      <c r="F82" t="s" s="74">
        <v>9</v>
      </c>
      <c r="G82" s="81">
        <f>AD82</f>
        <v>50.5131343564636</v>
      </c>
      <c r="H82" s="82">
        <f>K82+L82</f>
        <v>0</v>
      </c>
      <c r="I82" t="s" s="77">
        <v>25</v>
      </c>
      <c r="J82" s="81">
        <f>AV82</f>
        <v>29.8771302137275</v>
      </c>
      <c r="K82" s="13"/>
      <c r="L82" s="13"/>
      <c r="M82" s="13"/>
      <c r="N82" s="13"/>
      <c r="O82" t="s" s="68">
        <v>248</v>
      </c>
      <c r="P82" t="s" s="68">
        <v>247</v>
      </c>
      <c r="Q82" t="s" s="78">
        <v>17</v>
      </c>
      <c r="R82" s="83">
        <f>100*S82</f>
        <v>6.3200264</v>
      </c>
      <c r="S82" s="35">
        <v>0.06320026400000001</v>
      </c>
      <c r="T82" s="16"/>
      <c r="U82" s="37">
        <v>72674</v>
      </c>
      <c r="V82" s="37">
        <v>42484</v>
      </c>
      <c r="W82" s="37">
        <v>129</v>
      </c>
      <c r="X82" s="37">
        <v>8767</v>
      </c>
      <c r="Y82" s="37">
        <v>2420</v>
      </c>
      <c r="Z82" s="38">
        <f>100*Y82/$V82</f>
        <v>5.69626212221071</v>
      </c>
      <c r="AA82" s="37">
        <f>IF(Z82&gt;$V$8,1,0)</f>
        <v>0</v>
      </c>
      <c r="AB82" s="38">
        <f>IF($I82=Y$16,Z82,0)</f>
        <v>0</v>
      </c>
      <c r="AC82" s="37">
        <v>21460</v>
      </c>
      <c r="AD82" s="38">
        <f>100*AC82/$V82</f>
        <v>50.5131343564636</v>
      </c>
      <c r="AE82" s="37">
        <f>IF(AD82&gt;$V$8,1,0)</f>
        <v>1</v>
      </c>
      <c r="AF82" s="38">
        <f>IF($I82=AC$16,AD82,0)</f>
        <v>0</v>
      </c>
      <c r="AG82" s="37">
        <v>1714</v>
      </c>
      <c r="AH82" s="38">
        <f>100*AG82/$V82</f>
        <v>4.03446003201205</v>
      </c>
      <c r="AI82" s="37">
        <f>IF(AH82&gt;$V$8,1,0)</f>
        <v>0</v>
      </c>
      <c r="AJ82" s="38">
        <f>IF($I82=AG$16,AH82,0)</f>
        <v>0</v>
      </c>
      <c r="AK82" s="37">
        <v>2685</v>
      </c>
      <c r="AL82" s="38">
        <f>100*AK82/$V82</f>
        <v>6.32002636286602</v>
      </c>
      <c r="AM82" s="37">
        <f>IF(AL82&gt;$V$8,1,0)</f>
        <v>0</v>
      </c>
      <c r="AN82" s="38">
        <f>IF($I82=AK$16,AL82,0)</f>
        <v>0</v>
      </c>
      <c r="AO82" s="37">
        <v>0</v>
      </c>
      <c r="AP82" s="38">
        <f>100*AO82/$V82</f>
        <v>0</v>
      </c>
      <c r="AQ82" s="37">
        <f>IF(AP82&gt;$V$8,1,0)</f>
        <v>0</v>
      </c>
      <c r="AR82" s="38">
        <f>IF($I82=AO$16,AP82,0)</f>
        <v>0</v>
      </c>
      <c r="AS82" s="37">
        <v>12693</v>
      </c>
      <c r="AT82" s="38">
        <f>100*AS82/$V82</f>
        <v>29.8771302137275</v>
      </c>
      <c r="AU82" s="37">
        <f>IF(AT82&gt;$V$8,1,0)</f>
        <v>0</v>
      </c>
      <c r="AV82" s="38">
        <f>IF($I82=AS$16,AT82,0)</f>
        <v>29.8771302137275</v>
      </c>
      <c r="AW82" s="37">
        <v>0</v>
      </c>
      <c r="AX82" s="38">
        <f>100*AW82/$V82</f>
        <v>0</v>
      </c>
      <c r="AY82" s="37">
        <f>IF(AX82&gt;$V$8,1,0)</f>
        <v>0</v>
      </c>
      <c r="AZ82" s="38">
        <f>IF($I82=AW$16,AX82,0)</f>
        <v>0</v>
      </c>
      <c r="BA82" s="37">
        <v>0</v>
      </c>
      <c r="BB82" s="38">
        <f>100*BA82/$V82</f>
        <v>0</v>
      </c>
      <c r="BC82" s="37">
        <f>IF(BB82&gt;$V$8,1,0)</f>
        <v>0</v>
      </c>
      <c r="BD82" s="38">
        <f>IF($I82=BA$16,BB82,0)</f>
        <v>0</v>
      </c>
      <c r="BE82" s="37">
        <v>0</v>
      </c>
      <c r="BF82" s="38">
        <f>100*BE82/$V82</f>
        <v>0</v>
      </c>
      <c r="BG82" s="37">
        <f>IF(BF82&gt;$V$8,1,0)</f>
        <v>0</v>
      </c>
      <c r="BH82" s="38">
        <f>IF($I82=BE$16,BF82,0)</f>
        <v>0</v>
      </c>
      <c r="BI82" s="37">
        <v>0</v>
      </c>
      <c r="BJ82" s="38">
        <f>100*BI82/$V82</f>
        <v>0</v>
      </c>
      <c r="BK82" s="37">
        <f>IF(BJ82&gt;$V$8,1,0)</f>
        <v>0</v>
      </c>
      <c r="BL82" s="38">
        <f>IF($I82=BI$16,BJ82,0)</f>
        <v>0</v>
      </c>
      <c r="BM82" s="37">
        <v>0</v>
      </c>
      <c r="BN82" s="38">
        <f>100*BM82/$V82</f>
        <v>0</v>
      </c>
      <c r="BO82" s="37">
        <f>IF(BN82&gt;$V$8,1,0)</f>
        <v>0</v>
      </c>
      <c r="BP82" s="38">
        <f>IF($I82=BM$16,BN82,0)</f>
        <v>0</v>
      </c>
      <c r="BQ82" s="37">
        <v>0</v>
      </c>
      <c r="BR82" s="38">
        <f>100*BQ82/$V82</f>
        <v>0</v>
      </c>
      <c r="BS82" s="37">
        <f>IF(BR82&gt;$V$8,1,0)</f>
        <v>0</v>
      </c>
      <c r="BT82" s="38">
        <f>IF($I82=BQ$16,BR82,0)</f>
        <v>0</v>
      </c>
      <c r="BU82" s="37">
        <v>0</v>
      </c>
      <c r="BV82" s="38">
        <f>100*BU82/$V82</f>
        <v>0</v>
      </c>
      <c r="BW82" s="37">
        <f>IF(BV82&gt;$V$8,1,0)</f>
        <v>0</v>
      </c>
      <c r="BX82" s="38">
        <f>IF($I82=BU$16,BV82,0)</f>
        <v>0</v>
      </c>
      <c r="BY82" s="37">
        <v>913</v>
      </c>
      <c r="BZ82" s="37">
        <v>0</v>
      </c>
      <c r="CA82" s="16"/>
      <c r="CB82" s="20"/>
      <c r="CC82" s="21"/>
    </row>
    <row r="83" ht="15.75" customHeight="1">
      <c r="A83" t="s" s="32">
        <v>249</v>
      </c>
      <c r="B83" t="s" s="71">
        <f>F83</f>
        <v>9</v>
      </c>
      <c r="C83" s="72">
        <f>G83</f>
        <v>50.4638009049774</v>
      </c>
      <c r="D83" t="s" s="73">
        <f>IF(F83="Lab","over","under")</f>
        <v>111</v>
      </c>
      <c r="E83" t="s" s="73">
        <v>112</v>
      </c>
      <c r="F83" t="s" s="74">
        <v>9</v>
      </c>
      <c r="G83" s="75">
        <f>AD83</f>
        <v>50.4638009049774</v>
      </c>
      <c r="H83" s="76">
        <f>K83+L83</f>
        <v>0</v>
      </c>
      <c r="I83" t="s" s="77">
        <v>5</v>
      </c>
      <c r="J83" s="75">
        <f>AB83</f>
        <v>19.6380090497738</v>
      </c>
      <c r="K83" s="25"/>
      <c r="L83" s="25"/>
      <c r="M83" s="25"/>
      <c r="N83" s="25"/>
      <c r="O83" t="s" s="73">
        <v>250</v>
      </c>
      <c r="P83" t="s" s="73">
        <v>249</v>
      </c>
      <c r="Q83" t="s" s="78">
        <v>17</v>
      </c>
      <c r="R83" s="79">
        <f>100*S83</f>
        <v>17.8936652</v>
      </c>
      <c r="S83" s="80">
        <v>0.178936652</v>
      </c>
      <c r="T83" s="28"/>
      <c r="U83" s="29">
        <v>74081</v>
      </c>
      <c r="V83" s="29">
        <v>44200</v>
      </c>
      <c r="W83" s="29">
        <v>224</v>
      </c>
      <c r="X83" s="29">
        <v>13625</v>
      </c>
      <c r="Y83" s="29">
        <v>8680</v>
      </c>
      <c r="Z83" s="31">
        <f>100*Y83/$V83</f>
        <v>19.6380090497738</v>
      </c>
      <c r="AA83" s="29">
        <f>IF(Z83&gt;$V$8,1,0)</f>
        <v>0</v>
      </c>
      <c r="AB83" s="31">
        <f>IF($I83=Y$16,Z83,0)</f>
        <v>19.6380090497738</v>
      </c>
      <c r="AC83" s="29">
        <v>22305</v>
      </c>
      <c r="AD83" s="31">
        <f>100*AC83/$V83</f>
        <v>50.4638009049774</v>
      </c>
      <c r="AE83" s="29">
        <f>IF(AD83&gt;$V$8,1,0)</f>
        <v>1</v>
      </c>
      <c r="AF83" s="31">
        <f>IF($I83=AC$16,AD83,0)</f>
        <v>0</v>
      </c>
      <c r="AG83" s="29">
        <v>2043</v>
      </c>
      <c r="AH83" s="31">
        <f>100*AG83/$V83</f>
        <v>4.62217194570136</v>
      </c>
      <c r="AI83" s="29">
        <f>IF(AH83&gt;$V$8,1,0)</f>
        <v>0</v>
      </c>
      <c r="AJ83" s="31">
        <f>IF($I83=AG$16,AH83,0)</f>
        <v>0</v>
      </c>
      <c r="AK83" s="29">
        <v>7909</v>
      </c>
      <c r="AL83" s="31">
        <f>100*AK83/$V83</f>
        <v>17.893665158371</v>
      </c>
      <c r="AM83" s="29">
        <f>IF(AL83&gt;$V$8,1,0)</f>
        <v>0</v>
      </c>
      <c r="AN83" s="31">
        <f>IF($I83=AK$16,AL83,0)</f>
        <v>0</v>
      </c>
      <c r="AO83" s="29">
        <v>3263</v>
      </c>
      <c r="AP83" s="31">
        <f>100*AO83/$V83</f>
        <v>7.38235294117647</v>
      </c>
      <c r="AQ83" s="29">
        <f>IF(AP83&gt;$V$8,1,0)</f>
        <v>0</v>
      </c>
      <c r="AR83" s="31">
        <f>IF($I83=AO$16,AP83,0)</f>
        <v>0</v>
      </c>
      <c r="AS83" s="29">
        <v>0</v>
      </c>
      <c r="AT83" s="31">
        <f>100*AS83/$V83</f>
        <v>0</v>
      </c>
      <c r="AU83" s="29">
        <f>IF(AT83&gt;$V$8,1,0)</f>
        <v>0</v>
      </c>
      <c r="AV83" s="31">
        <f>IF($I83=AS$16,AT83,0)</f>
        <v>0</v>
      </c>
      <c r="AW83" s="29">
        <v>0</v>
      </c>
      <c r="AX83" s="31">
        <f>100*AW83/$V83</f>
        <v>0</v>
      </c>
      <c r="AY83" s="29">
        <f>IF(AX83&gt;$V$8,1,0)</f>
        <v>0</v>
      </c>
      <c r="AZ83" s="31">
        <f>IF($I83=AW$16,AX83,0)</f>
        <v>0</v>
      </c>
      <c r="BA83" s="29">
        <v>0</v>
      </c>
      <c r="BB83" s="31">
        <f>100*BA83/$V83</f>
        <v>0</v>
      </c>
      <c r="BC83" s="29">
        <f>IF(BB83&gt;$V$8,1,0)</f>
        <v>0</v>
      </c>
      <c r="BD83" s="31">
        <f>IF($I83=BA$16,BB83,0)</f>
        <v>0</v>
      </c>
      <c r="BE83" s="29">
        <v>0</v>
      </c>
      <c r="BF83" s="31">
        <f>100*BE83/$V83</f>
        <v>0</v>
      </c>
      <c r="BG83" s="29">
        <f>IF(BF83&gt;$V$8,1,0)</f>
        <v>0</v>
      </c>
      <c r="BH83" s="31">
        <f>IF($I83=BE$16,BF83,0)</f>
        <v>0</v>
      </c>
      <c r="BI83" s="29">
        <v>0</v>
      </c>
      <c r="BJ83" s="31">
        <f>100*BI83/$V83</f>
        <v>0</v>
      </c>
      <c r="BK83" s="29">
        <f>IF(BJ83&gt;$V$8,1,0)</f>
        <v>0</v>
      </c>
      <c r="BL83" s="31">
        <f>IF($I83=BI$16,BJ83,0)</f>
        <v>0</v>
      </c>
      <c r="BM83" s="29">
        <v>0</v>
      </c>
      <c r="BN83" s="31">
        <f>100*BM83/$V83</f>
        <v>0</v>
      </c>
      <c r="BO83" s="29">
        <f>IF(BN83&gt;$V$8,1,0)</f>
        <v>0</v>
      </c>
      <c r="BP83" s="31">
        <f>IF($I83=BM$16,BN83,0)</f>
        <v>0</v>
      </c>
      <c r="BQ83" s="29">
        <v>0</v>
      </c>
      <c r="BR83" s="31">
        <f>100*BQ83/$V83</f>
        <v>0</v>
      </c>
      <c r="BS83" s="29">
        <f>IF(BR83&gt;$V$8,1,0)</f>
        <v>0</v>
      </c>
      <c r="BT83" s="31">
        <f>IF($I83=BQ$16,BR83,0)</f>
        <v>0</v>
      </c>
      <c r="BU83" s="29">
        <v>0</v>
      </c>
      <c r="BV83" s="31">
        <f>100*BU83/$V83</f>
        <v>0</v>
      </c>
      <c r="BW83" s="29">
        <f>IF(BV83&gt;$V$8,1,0)</f>
        <v>0</v>
      </c>
      <c r="BX83" s="31">
        <f>IF($I83=BU$16,BV83,0)</f>
        <v>0</v>
      </c>
      <c r="BY83" s="29">
        <v>1085</v>
      </c>
      <c r="BZ83" s="29">
        <v>0</v>
      </c>
      <c r="CA83" s="28"/>
      <c r="CB83" s="20"/>
      <c r="CC83" s="21"/>
    </row>
    <row r="84" ht="15.75" customHeight="1">
      <c r="A84" t="s" s="32">
        <v>251</v>
      </c>
      <c r="B84" t="s" s="71">
        <f>F84</f>
        <v>9</v>
      </c>
      <c r="C84" s="72">
        <f>G84</f>
        <v>50.4418062557597</v>
      </c>
      <c r="D84" t="s" s="68">
        <f>IF(F84="Lab","over","under")</f>
        <v>111</v>
      </c>
      <c r="E84" t="s" s="68">
        <v>112</v>
      </c>
      <c r="F84" t="s" s="74">
        <v>9</v>
      </c>
      <c r="G84" s="81">
        <f>AD84</f>
        <v>50.4418062557597</v>
      </c>
      <c r="H84" s="82">
        <f>K84+L84</f>
        <v>0</v>
      </c>
      <c r="I84" t="s" s="77">
        <v>17</v>
      </c>
      <c r="J84" s="81">
        <f>AN84</f>
        <v>29.2703420610397</v>
      </c>
      <c r="K84" s="13"/>
      <c r="L84" s="13"/>
      <c r="M84" s="13"/>
      <c r="N84" s="13"/>
      <c r="O84" t="s" s="68">
        <v>252</v>
      </c>
      <c r="P84" t="s" s="68">
        <v>251</v>
      </c>
      <c r="Q84" t="s" s="78">
        <v>5</v>
      </c>
      <c r="R84" s="83">
        <f>100*S84</f>
        <v>8.3563723</v>
      </c>
      <c r="S84" s="35">
        <v>0.08356372300000001</v>
      </c>
      <c r="T84" s="16"/>
      <c r="U84" s="37">
        <v>78274</v>
      </c>
      <c r="V84" s="37">
        <v>36894</v>
      </c>
      <c r="W84" s="37">
        <v>114</v>
      </c>
      <c r="X84" s="37">
        <v>7811</v>
      </c>
      <c r="Y84" s="37">
        <v>3083</v>
      </c>
      <c r="Z84" s="38">
        <f>100*Y84/$V84</f>
        <v>8.35637230986068</v>
      </c>
      <c r="AA84" s="37">
        <f>IF(Z84&gt;$V$8,1,0)</f>
        <v>0</v>
      </c>
      <c r="AB84" s="38">
        <f>IF($I84=Y$16,Z84,0)</f>
        <v>0</v>
      </c>
      <c r="AC84" s="37">
        <v>18610</v>
      </c>
      <c r="AD84" s="38">
        <f>100*AC84/$V84</f>
        <v>50.4418062557597</v>
      </c>
      <c r="AE84" s="37">
        <f>IF(AD84&gt;$V$8,1,0)</f>
        <v>1</v>
      </c>
      <c r="AF84" s="38">
        <f>IF($I84=AC$16,AD84,0)</f>
        <v>0</v>
      </c>
      <c r="AG84" s="37">
        <v>1336</v>
      </c>
      <c r="AH84" s="38">
        <f>100*AG84/$V84</f>
        <v>3.62118501653385</v>
      </c>
      <c r="AI84" s="37">
        <f>IF(AH84&gt;$V$8,1,0)</f>
        <v>0</v>
      </c>
      <c r="AJ84" s="38">
        <f>IF($I84=AG$16,AH84,0)</f>
        <v>0</v>
      </c>
      <c r="AK84" s="37">
        <v>10799</v>
      </c>
      <c r="AL84" s="38">
        <f>100*AK84/$V84</f>
        <v>29.2703420610397</v>
      </c>
      <c r="AM84" s="37">
        <f>IF(AL84&gt;$V$8,1,0)</f>
        <v>0</v>
      </c>
      <c r="AN84" s="38">
        <f>IF($I84=AK$16,AL84,0)</f>
        <v>29.2703420610397</v>
      </c>
      <c r="AO84" s="37">
        <v>1805</v>
      </c>
      <c r="AP84" s="38">
        <f>100*AO84/$V84</f>
        <v>4.89239442727815</v>
      </c>
      <c r="AQ84" s="37">
        <f>IF(AP84&gt;$V$8,1,0)</f>
        <v>0</v>
      </c>
      <c r="AR84" s="38">
        <f>IF($I84=AO$16,AP84,0)</f>
        <v>0</v>
      </c>
      <c r="AS84" s="37">
        <v>0</v>
      </c>
      <c r="AT84" s="38">
        <f>100*AS84/$V84</f>
        <v>0</v>
      </c>
      <c r="AU84" s="37">
        <f>IF(AT84&gt;$V$8,1,0)</f>
        <v>0</v>
      </c>
      <c r="AV84" s="38">
        <f>IF($I84=AS$16,AT84,0)</f>
        <v>0</v>
      </c>
      <c r="AW84" s="37">
        <v>0</v>
      </c>
      <c r="AX84" s="38">
        <f>100*AW84/$V84</f>
        <v>0</v>
      </c>
      <c r="AY84" s="37">
        <f>IF(AX84&gt;$V$8,1,0)</f>
        <v>0</v>
      </c>
      <c r="AZ84" s="38">
        <f>IF($I84=AW$16,AX84,0)</f>
        <v>0</v>
      </c>
      <c r="BA84" s="37">
        <v>0</v>
      </c>
      <c r="BB84" s="38">
        <f>100*BA84/$V84</f>
        <v>0</v>
      </c>
      <c r="BC84" s="37">
        <f>IF(BB84&gt;$V$8,1,0)</f>
        <v>0</v>
      </c>
      <c r="BD84" s="38">
        <f>IF($I84=BA$16,BB84,0)</f>
        <v>0</v>
      </c>
      <c r="BE84" s="37">
        <v>0</v>
      </c>
      <c r="BF84" s="38">
        <f>100*BE84/$V84</f>
        <v>0</v>
      </c>
      <c r="BG84" s="37">
        <f>IF(BF84&gt;$V$8,1,0)</f>
        <v>0</v>
      </c>
      <c r="BH84" s="38">
        <f>IF($I84=BE$16,BF84,0)</f>
        <v>0</v>
      </c>
      <c r="BI84" s="37">
        <v>0</v>
      </c>
      <c r="BJ84" s="38">
        <f>100*BI84/$V84</f>
        <v>0</v>
      </c>
      <c r="BK84" s="37">
        <f>IF(BJ84&gt;$V$8,1,0)</f>
        <v>0</v>
      </c>
      <c r="BL84" s="38">
        <f>IF($I84=BI$16,BJ84,0)</f>
        <v>0</v>
      </c>
      <c r="BM84" s="37">
        <v>0</v>
      </c>
      <c r="BN84" s="38">
        <f>100*BM84/$V84</f>
        <v>0</v>
      </c>
      <c r="BO84" s="37">
        <f>IF(BN84&gt;$V$8,1,0)</f>
        <v>0</v>
      </c>
      <c r="BP84" s="38">
        <f>IF($I84=BM$16,BN84,0)</f>
        <v>0</v>
      </c>
      <c r="BQ84" s="37">
        <v>0</v>
      </c>
      <c r="BR84" s="38">
        <f>100*BQ84/$V84</f>
        <v>0</v>
      </c>
      <c r="BS84" s="37">
        <f>IF(BR84&gt;$V$8,1,0)</f>
        <v>0</v>
      </c>
      <c r="BT84" s="38">
        <f>IF($I84=BQ$16,BR84,0)</f>
        <v>0</v>
      </c>
      <c r="BU84" s="37">
        <v>0</v>
      </c>
      <c r="BV84" s="38">
        <f>100*BU84/$V84</f>
        <v>0</v>
      </c>
      <c r="BW84" s="37">
        <f>IF(BV84&gt;$V$8,1,0)</f>
        <v>0</v>
      </c>
      <c r="BX84" s="38">
        <f>IF($I84=BU$16,BV84,0)</f>
        <v>0</v>
      </c>
      <c r="BY84" s="37">
        <v>501</v>
      </c>
      <c r="BZ84" s="37">
        <v>0</v>
      </c>
      <c r="CA84" s="16"/>
      <c r="CB84" s="20"/>
      <c r="CC84" s="21"/>
    </row>
    <row r="85" ht="19.95" customHeight="1">
      <c r="A85" t="s" s="32">
        <v>253</v>
      </c>
      <c r="B85" t="s" s="71">
        <f>F85</f>
        <v>9</v>
      </c>
      <c r="C85" s="72">
        <f>G85</f>
        <v>50.326523276017</v>
      </c>
      <c r="D85" t="s" s="73">
        <f>IF(F85="Lab","over","under")</f>
        <v>111</v>
      </c>
      <c r="E85" t="s" s="73">
        <v>112</v>
      </c>
      <c r="F85" t="s" s="74">
        <v>9</v>
      </c>
      <c r="G85" s="75">
        <f>AD85</f>
        <v>50.326523276017</v>
      </c>
      <c r="H85" s="76">
        <f>K85+L85</f>
        <v>0</v>
      </c>
      <c r="I85" t="s" s="77">
        <v>17</v>
      </c>
      <c r="J85" s="75">
        <f>AN85</f>
        <v>22.8027080462525</v>
      </c>
      <c r="K85" s="25"/>
      <c r="L85" s="25"/>
      <c r="M85" s="25"/>
      <c r="N85" s="25"/>
      <c r="O85" t="s" s="73">
        <v>254</v>
      </c>
      <c r="P85" t="s" s="73">
        <v>253</v>
      </c>
      <c r="Q85" t="s" s="78">
        <v>5</v>
      </c>
      <c r="R85" s="79">
        <f>100*S85</f>
        <v>16.9372716</v>
      </c>
      <c r="S85" s="80">
        <v>0.169372716</v>
      </c>
      <c r="T85" s="28"/>
      <c r="U85" s="29">
        <v>77473</v>
      </c>
      <c r="V85" s="29">
        <v>33382</v>
      </c>
      <c r="W85" s="29">
        <v>129</v>
      </c>
      <c r="X85" s="29">
        <v>9188</v>
      </c>
      <c r="Y85" s="29">
        <v>5654</v>
      </c>
      <c r="Z85" s="31">
        <f>100*Y85/$V85</f>
        <v>16.9372715834881</v>
      </c>
      <c r="AA85" s="29">
        <f>IF(Z85&gt;$V$8,1,0)</f>
        <v>0</v>
      </c>
      <c r="AB85" s="31">
        <f>IF($I85=Y$16,Z85,0)</f>
        <v>0</v>
      </c>
      <c r="AC85" s="29">
        <v>16800</v>
      </c>
      <c r="AD85" s="31">
        <f>100*AC85/$V85</f>
        <v>50.326523276017</v>
      </c>
      <c r="AE85" s="29">
        <f>IF(AD85&gt;$V$8,1,0)</f>
        <v>1</v>
      </c>
      <c r="AF85" s="31">
        <f>IF($I85=AC$16,AD85,0)</f>
        <v>0</v>
      </c>
      <c r="AG85" s="29">
        <v>758</v>
      </c>
      <c r="AH85" s="31">
        <f>100*AG85/$V85</f>
        <v>2.27068480019172</v>
      </c>
      <c r="AI85" s="29">
        <f>IF(AH85&gt;$V$8,1,0)</f>
        <v>0</v>
      </c>
      <c r="AJ85" s="31">
        <f>IF($I85=AG$16,AH85,0)</f>
        <v>0</v>
      </c>
      <c r="AK85" s="29">
        <v>7612</v>
      </c>
      <c r="AL85" s="31">
        <f>100*AK85/$V85</f>
        <v>22.8027080462525</v>
      </c>
      <c r="AM85" s="29">
        <f>IF(AL85&gt;$V$8,1,0)</f>
        <v>0</v>
      </c>
      <c r="AN85" s="31">
        <f>IF($I85=AK$16,AL85,0)</f>
        <v>22.8027080462525</v>
      </c>
      <c r="AO85" s="29">
        <v>1643</v>
      </c>
      <c r="AP85" s="31">
        <f>100*AO85/$V85</f>
        <v>4.92181415133904</v>
      </c>
      <c r="AQ85" s="29">
        <f>IF(AP85&gt;$V$8,1,0)</f>
        <v>0</v>
      </c>
      <c r="AR85" s="31">
        <f>IF($I85=AO$16,AP85,0)</f>
        <v>0</v>
      </c>
      <c r="AS85" s="29">
        <v>0</v>
      </c>
      <c r="AT85" s="31">
        <f>100*AS85/$V85</f>
        <v>0</v>
      </c>
      <c r="AU85" s="29">
        <f>IF(AT85&gt;$V$8,1,0)</f>
        <v>0</v>
      </c>
      <c r="AV85" s="31">
        <f>IF($I85=AS$16,AT85,0)</f>
        <v>0</v>
      </c>
      <c r="AW85" s="29">
        <v>0</v>
      </c>
      <c r="AX85" s="31">
        <f>100*AW85/$V85</f>
        <v>0</v>
      </c>
      <c r="AY85" s="29">
        <f>IF(AX85&gt;$V$8,1,0)</f>
        <v>0</v>
      </c>
      <c r="AZ85" s="31">
        <f>IF($I85=AW$16,AX85,0)</f>
        <v>0</v>
      </c>
      <c r="BA85" s="29">
        <v>0</v>
      </c>
      <c r="BB85" s="31">
        <f>100*BA85/$V85</f>
        <v>0</v>
      </c>
      <c r="BC85" s="29">
        <f>IF(BB85&gt;$V$8,1,0)</f>
        <v>0</v>
      </c>
      <c r="BD85" s="31">
        <f>IF($I85=BA$16,BB85,0)</f>
        <v>0</v>
      </c>
      <c r="BE85" s="29">
        <v>0</v>
      </c>
      <c r="BF85" s="31">
        <f>100*BE85/$V85</f>
        <v>0</v>
      </c>
      <c r="BG85" s="29">
        <f>IF(BF85&gt;$V$8,1,0)</f>
        <v>0</v>
      </c>
      <c r="BH85" s="31">
        <f>IF($I85=BE$16,BF85,0)</f>
        <v>0</v>
      </c>
      <c r="BI85" s="29">
        <v>0</v>
      </c>
      <c r="BJ85" s="31">
        <f>100*BI85/$V85</f>
        <v>0</v>
      </c>
      <c r="BK85" s="29">
        <f>IF(BJ85&gt;$V$8,1,0)</f>
        <v>0</v>
      </c>
      <c r="BL85" s="31">
        <f>IF($I85=BI$16,BJ85,0)</f>
        <v>0</v>
      </c>
      <c r="BM85" s="29">
        <v>0</v>
      </c>
      <c r="BN85" s="31">
        <f>100*BM85/$V85</f>
        <v>0</v>
      </c>
      <c r="BO85" s="29">
        <f>IF(BN85&gt;$V$8,1,0)</f>
        <v>0</v>
      </c>
      <c r="BP85" s="31">
        <f>IF($I85=BM$16,BN85,0)</f>
        <v>0</v>
      </c>
      <c r="BQ85" s="29">
        <v>0</v>
      </c>
      <c r="BR85" s="31">
        <f>100*BQ85/$V85</f>
        <v>0</v>
      </c>
      <c r="BS85" s="29">
        <f>IF(BR85&gt;$V$8,1,0)</f>
        <v>0</v>
      </c>
      <c r="BT85" s="31">
        <f>IF($I85=BQ$16,BR85,0)</f>
        <v>0</v>
      </c>
      <c r="BU85" s="29">
        <v>0</v>
      </c>
      <c r="BV85" s="31">
        <f>100*BU85/$V85</f>
        <v>0</v>
      </c>
      <c r="BW85" s="29">
        <f>IF(BV85&gt;$V$8,1,0)</f>
        <v>0</v>
      </c>
      <c r="BX85" s="31">
        <f>IF($I85=BU$16,BV85,0)</f>
        <v>0</v>
      </c>
      <c r="BY85" s="29">
        <v>0</v>
      </c>
      <c r="BZ85" s="29">
        <v>0</v>
      </c>
      <c r="CA85" s="28"/>
      <c r="CB85" s="20"/>
      <c r="CC85" s="21"/>
    </row>
    <row r="86" ht="15.75" customHeight="1">
      <c r="A86" t="s" s="32">
        <v>255</v>
      </c>
      <c r="B86" t="s" s="71">
        <f>F86</f>
        <v>9</v>
      </c>
      <c r="C86" s="72">
        <f>G86</f>
        <v>50.2704815188103</v>
      </c>
      <c r="D86" t="s" s="68">
        <f>IF(F86="Lab","over","under")</f>
        <v>111</v>
      </c>
      <c r="E86" t="s" s="68">
        <v>112</v>
      </c>
      <c r="F86" t="s" s="74">
        <v>9</v>
      </c>
      <c r="G86" s="81">
        <f>AD86</f>
        <v>50.2704815188103</v>
      </c>
      <c r="H86" s="82">
        <f>K86+L86</f>
        <v>0</v>
      </c>
      <c r="I86" t="s" s="77">
        <v>5</v>
      </c>
      <c r="J86" s="81">
        <f>AB86</f>
        <v>13.7359359894687</v>
      </c>
      <c r="K86" s="13"/>
      <c r="L86" s="13"/>
      <c r="M86" s="13"/>
      <c r="N86" s="13"/>
      <c r="O86" t="s" s="99">
        <v>256</v>
      </c>
      <c r="P86" t="s" s="99">
        <v>255</v>
      </c>
      <c r="Q86" t="s" s="78">
        <v>13</v>
      </c>
      <c r="R86" s="83">
        <f>100*S86</f>
        <v>12.2097209</v>
      </c>
      <c r="S86" s="100">
        <v>0.122097209</v>
      </c>
      <c r="T86" s="16"/>
      <c r="U86" s="37">
        <v>74768</v>
      </c>
      <c r="V86" s="37">
        <v>48617</v>
      </c>
      <c r="W86" s="37">
        <v>197</v>
      </c>
      <c r="X86" s="37">
        <v>17762</v>
      </c>
      <c r="Y86" s="37">
        <v>6678</v>
      </c>
      <c r="Z86" s="38">
        <f>100*Y86/$V86</f>
        <v>13.7359359894687</v>
      </c>
      <c r="AA86" s="37">
        <f>IF(Z86&gt;$V$8,1,0)</f>
        <v>0</v>
      </c>
      <c r="AB86" s="38">
        <f>IF($I86=Y$16,Z86,0)</f>
        <v>13.7359359894687</v>
      </c>
      <c r="AC86" s="37">
        <v>24440</v>
      </c>
      <c r="AD86" s="38">
        <f>100*AC86/$V86</f>
        <v>50.2704815188103</v>
      </c>
      <c r="AE86" s="37">
        <f>IF(AD86&gt;$V$8,1,0)</f>
        <v>1</v>
      </c>
      <c r="AF86" s="38">
        <f>IF($I86=AC$16,AD86,0)</f>
        <v>0</v>
      </c>
      <c r="AG86" s="37">
        <v>5936</v>
      </c>
      <c r="AH86" s="38">
        <f>100*AG86/$V86</f>
        <v>12.2097208795277</v>
      </c>
      <c r="AI86" s="37">
        <f>IF(AH86&gt;$V$8,1,0)</f>
        <v>0</v>
      </c>
      <c r="AJ86" s="38">
        <f>IF($I86=AG$16,AH86,0)</f>
        <v>0</v>
      </c>
      <c r="AK86" s="37">
        <v>5933</v>
      </c>
      <c r="AL86" s="38">
        <f>100*AK86/$V86</f>
        <v>12.2035501984902</v>
      </c>
      <c r="AM86" s="37">
        <f>IF(AL86&gt;$V$8,1,0)</f>
        <v>0</v>
      </c>
      <c r="AN86" s="38">
        <f>IF($I86=AK$16,AL86,0)</f>
        <v>0</v>
      </c>
      <c r="AO86" s="37">
        <v>5035</v>
      </c>
      <c r="AP86" s="38">
        <f>100*AO86/$V86</f>
        <v>10.3564596745994</v>
      </c>
      <c r="AQ86" s="37">
        <f>IF(AP86&gt;$V$8,1,0)</f>
        <v>0</v>
      </c>
      <c r="AR86" s="38">
        <f>IF($I86=AO$16,AP86,0)</f>
        <v>0</v>
      </c>
      <c r="AS86" s="37">
        <v>0</v>
      </c>
      <c r="AT86" s="38">
        <f>100*AS86/$V86</f>
        <v>0</v>
      </c>
      <c r="AU86" s="37">
        <f>IF(AT86&gt;$V$8,1,0)</f>
        <v>0</v>
      </c>
      <c r="AV86" s="38">
        <f>IF($I86=AS$16,AT86,0)</f>
        <v>0</v>
      </c>
      <c r="AW86" s="37">
        <v>0</v>
      </c>
      <c r="AX86" s="38">
        <f>100*AW86/$V86</f>
        <v>0</v>
      </c>
      <c r="AY86" s="37">
        <f>IF(AX86&gt;$V$8,1,0)</f>
        <v>0</v>
      </c>
      <c r="AZ86" s="38">
        <f>IF($I86=AW$16,AX86,0)</f>
        <v>0</v>
      </c>
      <c r="BA86" s="37">
        <v>0</v>
      </c>
      <c r="BB86" s="38">
        <f>100*BA86/$V86</f>
        <v>0</v>
      </c>
      <c r="BC86" s="37">
        <f>IF(BB86&gt;$V$8,1,0)</f>
        <v>0</v>
      </c>
      <c r="BD86" s="38">
        <f>IF($I86=BA$16,BB86,0)</f>
        <v>0</v>
      </c>
      <c r="BE86" s="37">
        <v>0</v>
      </c>
      <c r="BF86" s="38">
        <f>100*BE86/$V86</f>
        <v>0</v>
      </c>
      <c r="BG86" s="37">
        <f>IF(BF86&gt;$V$8,1,0)</f>
        <v>0</v>
      </c>
      <c r="BH86" s="38">
        <f>IF($I86=BE$16,BF86,0)</f>
        <v>0</v>
      </c>
      <c r="BI86" s="37">
        <v>0</v>
      </c>
      <c r="BJ86" s="38">
        <f>100*BI86/$V86</f>
        <v>0</v>
      </c>
      <c r="BK86" s="37">
        <f>IF(BJ86&gt;$V$8,1,0)</f>
        <v>0</v>
      </c>
      <c r="BL86" s="38">
        <f>IF($I86=BI$16,BJ86,0)</f>
        <v>0</v>
      </c>
      <c r="BM86" s="37">
        <v>0</v>
      </c>
      <c r="BN86" s="38">
        <f>100*BM86/$V86</f>
        <v>0</v>
      </c>
      <c r="BO86" s="37">
        <f>IF(BN86&gt;$V$8,1,0)</f>
        <v>0</v>
      </c>
      <c r="BP86" s="38">
        <f>IF($I86=BM$16,BN86,0)</f>
        <v>0</v>
      </c>
      <c r="BQ86" s="37">
        <v>0</v>
      </c>
      <c r="BR86" s="38">
        <f>100*BQ86/$V86</f>
        <v>0</v>
      </c>
      <c r="BS86" s="37">
        <f>IF(BR86&gt;$V$8,1,0)</f>
        <v>0</v>
      </c>
      <c r="BT86" s="38">
        <f>IF($I86=BQ$16,BR86,0)</f>
        <v>0</v>
      </c>
      <c r="BU86" s="37">
        <v>0</v>
      </c>
      <c r="BV86" s="38">
        <f>100*BU86/$V86</f>
        <v>0</v>
      </c>
      <c r="BW86" s="37">
        <f>IF(BV86&gt;$V$8,1,0)</f>
        <v>0</v>
      </c>
      <c r="BX86" s="38">
        <f>IF($I86=BU$16,BV86,0)</f>
        <v>0</v>
      </c>
      <c r="BY86" s="37">
        <v>0</v>
      </c>
      <c r="BZ86" s="37">
        <v>0</v>
      </c>
      <c r="CA86" s="16"/>
      <c r="CB86" s="20"/>
      <c r="CC86" s="21"/>
    </row>
    <row r="87" ht="15.75" customHeight="1">
      <c r="A87" t="s" s="32">
        <v>257</v>
      </c>
      <c r="B87" t="s" s="71">
        <f>F87</f>
        <v>9</v>
      </c>
      <c r="C87" s="72">
        <f>G87</f>
        <v>50.1756607058079</v>
      </c>
      <c r="D87" t="s" s="73">
        <f>IF(F87="Lab","over","under")</f>
        <v>111</v>
      </c>
      <c r="E87" t="s" s="73">
        <v>112</v>
      </c>
      <c r="F87" t="s" s="74">
        <v>9</v>
      </c>
      <c r="G87" s="75">
        <f>AD87</f>
        <v>50.1756607058079</v>
      </c>
      <c r="H87" s="76">
        <f>K87+L87</f>
        <v>0</v>
      </c>
      <c r="I87" t="s" s="77">
        <v>21</v>
      </c>
      <c r="J87" s="75">
        <f>AR87</f>
        <v>23.5195442316822</v>
      </c>
      <c r="K87" s="25"/>
      <c r="L87" s="25"/>
      <c r="M87" s="25"/>
      <c r="N87" s="25"/>
      <c r="O87" t="s" s="73">
        <v>258</v>
      </c>
      <c r="P87" t="s" s="73">
        <v>257</v>
      </c>
      <c r="Q87" t="s" s="78">
        <v>13</v>
      </c>
      <c r="R87" s="79">
        <f>100*S87</f>
        <v>8.263965799999999</v>
      </c>
      <c r="S87" s="80">
        <v>0.082639658</v>
      </c>
      <c r="T87" s="28"/>
      <c r="U87" s="29">
        <v>70554</v>
      </c>
      <c r="V87" s="29">
        <v>31595</v>
      </c>
      <c r="W87" s="29">
        <v>135</v>
      </c>
      <c r="X87" s="29">
        <v>8422</v>
      </c>
      <c r="Y87" s="29">
        <v>2237</v>
      </c>
      <c r="Z87" s="31">
        <f>100*Y87/$V87</f>
        <v>7.08023421427441</v>
      </c>
      <c r="AA87" s="29">
        <f>IF(Z87&gt;$V$8,1,0)</f>
        <v>0</v>
      </c>
      <c r="AB87" s="31">
        <f>IF($I87=Y$16,Z87,0)</f>
        <v>0</v>
      </c>
      <c r="AC87" s="29">
        <v>15853</v>
      </c>
      <c r="AD87" s="31">
        <f>100*AC87/$V87</f>
        <v>50.1756607058079</v>
      </c>
      <c r="AE87" s="29">
        <f>IF(AD87&gt;$V$8,1,0)</f>
        <v>1</v>
      </c>
      <c r="AF87" s="31">
        <f>IF($I87=AC$16,AD87,0)</f>
        <v>0</v>
      </c>
      <c r="AG87" s="29">
        <v>2611</v>
      </c>
      <c r="AH87" s="31">
        <f>100*AG87/$V87</f>
        <v>8.263965817376169</v>
      </c>
      <c r="AI87" s="29">
        <f>IF(AH87&gt;$V$8,1,0)</f>
        <v>0</v>
      </c>
      <c r="AJ87" s="31">
        <f>IF($I87=AG$16,AH87,0)</f>
        <v>0</v>
      </c>
      <c r="AK87" s="29">
        <v>2399</v>
      </c>
      <c r="AL87" s="31">
        <f>100*AK87/$V87</f>
        <v>7.59297357176768</v>
      </c>
      <c r="AM87" s="29">
        <f>IF(AL87&gt;$V$8,1,0)</f>
        <v>0</v>
      </c>
      <c r="AN87" s="31">
        <f>IF($I87=AK$16,AL87,0)</f>
        <v>0</v>
      </c>
      <c r="AO87" s="29">
        <v>7431</v>
      </c>
      <c r="AP87" s="31">
        <f>100*AO87/$V87</f>
        <v>23.5195442316822</v>
      </c>
      <c r="AQ87" s="29">
        <f>IF(AP87&gt;$V$8,1,0)</f>
        <v>0</v>
      </c>
      <c r="AR87" s="31">
        <f>IF($I87=AO$16,AP87,0)</f>
        <v>23.5195442316822</v>
      </c>
      <c r="AS87" s="29">
        <v>0</v>
      </c>
      <c r="AT87" s="31">
        <f>100*AS87/$V87</f>
        <v>0</v>
      </c>
      <c r="AU87" s="29">
        <f>IF(AT87&gt;$V$8,1,0)</f>
        <v>0</v>
      </c>
      <c r="AV87" s="31">
        <f>IF($I87=AS$16,AT87,0)</f>
        <v>0</v>
      </c>
      <c r="AW87" s="29">
        <v>0</v>
      </c>
      <c r="AX87" s="31">
        <f>100*AW87/$V87</f>
        <v>0</v>
      </c>
      <c r="AY87" s="29">
        <f>IF(AX87&gt;$V$8,1,0)</f>
        <v>0</v>
      </c>
      <c r="AZ87" s="31">
        <f>IF($I87=AW$16,AX87,0)</f>
        <v>0</v>
      </c>
      <c r="BA87" s="29">
        <v>0</v>
      </c>
      <c r="BB87" s="31">
        <f>100*BA87/$V87</f>
        <v>0</v>
      </c>
      <c r="BC87" s="29">
        <f>IF(BB87&gt;$V$8,1,0)</f>
        <v>0</v>
      </c>
      <c r="BD87" s="31">
        <f>IF($I87=BA$16,BB87,0)</f>
        <v>0</v>
      </c>
      <c r="BE87" s="29">
        <v>0</v>
      </c>
      <c r="BF87" s="31">
        <f>100*BE87/$V87</f>
        <v>0</v>
      </c>
      <c r="BG87" s="29">
        <f>IF(BF87&gt;$V$8,1,0)</f>
        <v>0</v>
      </c>
      <c r="BH87" s="31">
        <f>IF($I87=BE$16,BF87,0)</f>
        <v>0</v>
      </c>
      <c r="BI87" s="29">
        <v>0</v>
      </c>
      <c r="BJ87" s="31">
        <f>100*BI87/$V87</f>
        <v>0</v>
      </c>
      <c r="BK87" s="29">
        <f>IF(BJ87&gt;$V$8,1,0)</f>
        <v>0</v>
      </c>
      <c r="BL87" s="31">
        <f>IF($I87=BI$16,BJ87,0)</f>
        <v>0</v>
      </c>
      <c r="BM87" s="29">
        <v>0</v>
      </c>
      <c r="BN87" s="31">
        <f>100*BM87/$V87</f>
        <v>0</v>
      </c>
      <c r="BO87" s="29">
        <f>IF(BN87&gt;$V$8,1,0)</f>
        <v>0</v>
      </c>
      <c r="BP87" s="31">
        <f>IF($I87=BM$16,BN87,0)</f>
        <v>0</v>
      </c>
      <c r="BQ87" s="29">
        <v>0</v>
      </c>
      <c r="BR87" s="31">
        <f>100*BQ87/$V87</f>
        <v>0</v>
      </c>
      <c r="BS87" s="29">
        <f>IF(BR87&gt;$V$8,1,0)</f>
        <v>0</v>
      </c>
      <c r="BT87" s="31">
        <f>IF($I87=BQ$16,BR87,0)</f>
        <v>0</v>
      </c>
      <c r="BU87" s="29">
        <v>0</v>
      </c>
      <c r="BV87" s="31">
        <f>100*BU87/$V87</f>
        <v>0</v>
      </c>
      <c r="BW87" s="29">
        <f>IF(BV87&gt;$V$8,1,0)</f>
        <v>0</v>
      </c>
      <c r="BX87" s="31">
        <f>IF($I87=BU$16,BV87,0)</f>
        <v>0</v>
      </c>
      <c r="BY87" s="29">
        <v>0</v>
      </c>
      <c r="BZ87" s="29">
        <v>0</v>
      </c>
      <c r="CA87" s="28"/>
      <c r="CB87" s="20"/>
      <c r="CC87" s="21"/>
    </row>
    <row r="88" ht="15.75" customHeight="1">
      <c r="A88" t="s" s="32">
        <v>259</v>
      </c>
      <c r="B88" t="s" s="71">
        <f>F88</f>
        <v>9</v>
      </c>
      <c r="C88" s="72">
        <f>G88</f>
        <v>50.1231760469964</v>
      </c>
      <c r="D88" t="s" s="68">
        <f>IF(F88="Lab","over","under")</f>
        <v>111</v>
      </c>
      <c r="E88" t="s" s="68">
        <v>112</v>
      </c>
      <c r="F88" t="s" s="74">
        <v>9</v>
      </c>
      <c r="G88" s="81">
        <f>AD88</f>
        <v>50.1231760469964</v>
      </c>
      <c r="H88" s="82">
        <f>K88+L88</f>
        <v>0</v>
      </c>
      <c r="I88" t="s" s="77">
        <v>17</v>
      </c>
      <c r="J88" s="81">
        <f>AN88</f>
        <v>23.7042827364033</v>
      </c>
      <c r="K88" s="13"/>
      <c r="L88" s="13"/>
      <c r="M88" s="13"/>
      <c r="N88" s="13"/>
      <c r="O88" t="s" s="68">
        <v>260</v>
      </c>
      <c r="P88" t="s" s="68">
        <v>259</v>
      </c>
      <c r="Q88" t="s" s="78">
        <v>5</v>
      </c>
      <c r="R88" s="83">
        <f>100*S88</f>
        <v>14.3357969</v>
      </c>
      <c r="S88" s="35">
        <v>0.143357969</v>
      </c>
      <c r="T88" s="16"/>
      <c r="U88" s="37">
        <v>70487</v>
      </c>
      <c r="V88" s="37">
        <v>42216</v>
      </c>
      <c r="W88" s="37">
        <v>120</v>
      </c>
      <c r="X88" s="37">
        <v>11153</v>
      </c>
      <c r="Y88" s="37">
        <v>6052</v>
      </c>
      <c r="Z88" s="38">
        <f>100*Y88/$V88</f>
        <v>14.3357968542733</v>
      </c>
      <c r="AA88" s="37">
        <f>IF(Z88&gt;$V$8,1,0)</f>
        <v>0</v>
      </c>
      <c r="AB88" s="38">
        <f>IF($I88=Y$16,Z88,0)</f>
        <v>0</v>
      </c>
      <c r="AC88" s="37">
        <v>21160</v>
      </c>
      <c r="AD88" s="38">
        <f>100*AC88/$V88</f>
        <v>50.1231760469964</v>
      </c>
      <c r="AE88" s="37">
        <f>IF(AD88&gt;$V$8,1,0)</f>
        <v>1</v>
      </c>
      <c r="AF88" s="38">
        <f>IF($I88=AC$16,AD88,0)</f>
        <v>0</v>
      </c>
      <c r="AG88" s="37">
        <v>2273</v>
      </c>
      <c r="AH88" s="38">
        <f>100*AG88/$V88</f>
        <v>5.38421451582338</v>
      </c>
      <c r="AI88" s="37">
        <f>IF(AH88&gt;$V$8,1,0)</f>
        <v>0</v>
      </c>
      <c r="AJ88" s="38">
        <f>IF($I88=AG$16,AH88,0)</f>
        <v>0</v>
      </c>
      <c r="AK88" s="37">
        <v>10007</v>
      </c>
      <c r="AL88" s="38">
        <f>100*AK88/$V88</f>
        <v>23.7042827364033</v>
      </c>
      <c r="AM88" s="37">
        <f>IF(AL88&gt;$V$8,1,0)</f>
        <v>0</v>
      </c>
      <c r="AN88" s="38">
        <f>IF($I88=AK$16,AL88,0)</f>
        <v>23.7042827364033</v>
      </c>
      <c r="AO88" s="37">
        <v>2589</v>
      </c>
      <c r="AP88" s="38">
        <f>100*AO88/$V88</f>
        <v>6.13274587833997</v>
      </c>
      <c r="AQ88" s="37">
        <f>IF(AP88&gt;$V$8,1,0)</f>
        <v>0</v>
      </c>
      <c r="AR88" s="38">
        <f>IF($I88=AO$16,AP88,0)</f>
        <v>0</v>
      </c>
      <c r="AS88" s="37">
        <v>0</v>
      </c>
      <c r="AT88" s="38">
        <f>100*AS88/$V88</f>
        <v>0</v>
      </c>
      <c r="AU88" s="37">
        <f>IF(AT88&gt;$V$8,1,0)</f>
        <v>0</v>
      </c>
      <c r="AV88" s="38">
        <f>IF($I88=AS$16,AT88,0)</f>
        <v>0</v>
      </c>
      <c r="AW88" s="37">
        <v>0</v>
      </c>
      <c r="AX88" s="38">
        <f>100*AW88/$V88</f>
        <v>0</v>
      </c>
      <c r="AY88" s="37">
        <f>IF(AX88&gt;$V$8,1,0)</f>
        <v>0</v>
      </c>
      <c r="AZ88" s="38">
        <f>IF($I88=AW$16,AX88,0)</f>
        <v>0</v>
      </c>
      <c r="BA88" s="37">
        <v>0</v>
      </c>
      <c r="BB88" s="38">
        <f>100*BA88/$V88</f>
        <v>0</v>
      </c>
      <c r="BC88" s="37">
        <f>IF(BB88&gt;$V$8,1,0)</f>
        <v>0</v>
      </c>
      <c r="BD88" s="38">
        <f>IF($I88=BA$16,BB88,0)</f>
        <v>0</v>
      </c>
      <c r="BE88" s="37">
        <v>0</v>
      </c>
      <c r="BF88" s="38">
        <f>100*BE88/$V88</f>
        <v>0</v>
      </c>
      <c r="BG88" s="37">
        <f>IF(BF88&gt;$V$8,1,0)</f>
        <v>0</v>
      </c>
      <c r="BH88" s="38">
        <f>IF($I88=BE$16,BF88,0)</f>
        <v>0</v>
      </c>
      <c r="BI88" s="37">
        <v>0</v>
      </c>
      <c r="BJ88" s="38">
        <f>100*BI88/$V88</f>
        <v>0</v>
      </c>
      <c r="BK88" s="37">
        <f>IF(BJ88&gt;$V$8,1,0)</f>
        <v>0</v>
      </c>
      <c r="BL88" s="38">
        <f>IF($I88=BI$16,BJ88,0)</f>
        <v>0</v>
      </c>
      <c r="BM88" s="37">
        <v>0</v>
      </c>
      <c r="BN88" s="38">
        <f>100*BM88/$V88</f>
        <v>0</v>
      </c>
      <c r="BO88" s="37">
        <f>IF(BN88&gt;$V$8,1,0)</f>
        <v>0</v>
      </c>
      <c r="BP88" s="38">
        <f>IF($I88=BM$16,BN88,0)</f>
        <v>0</v>
      </c>
      <c r="BQ88" s="37">
        <v>0</v>
      </c>
      <c r="BR88" s="38">
        <f>100*BQ88/$V88</f>
        <v>0</v>
      </c>
      <c r="BS88" s="37">
        <f>IF(BR88&gt;$V$8,1,0)</f>
        <v>0</v>
      </c>
      <c r="BT88" s="38">
        <f>IF($I88=BQ$16,BR88,0)</f>
        <v>0</v>
      </c>
      <c r="BU88" s="37">
        <v>0</v>
      </c>
      <c r="BV88" s="38">
        <f>100*BU88/$V88</f>
        <v>0</v>
      </c>
      <c r="BW88" s="37">
        <f>IF(BV88&gt;$V$8,1,0)</f>
        <v>0</v>
      </c>
      <c r="BX88" s="38">
        <f>IF($I88=BU$16,BV88,0)</f>
        <v>0</v>
      </c>
      <c r="BY88" s="37">
        <v>344</v>
      </c>
      <c r="BZ88" s="37">
        <v>0</v>
      </c>
      <c r="CA88" s="16"/>
      <c r="CB88" s="20"/>
      <c r="CC88" s="21"/>
    </row>
    <row r="89" ht="15.75" customHeight="1">
      <c r="A89" t="s" s="62">
        <v>261</v>
      </c>
      <c r="B89" t="s" s="101">
        <f>F89</f>
        <v>9</v>
      </c>
      <c r="C89" s="102">
        <f>G89</f>
        <v>50.0933342784906</v>
      </c>
      <c r="D89" t="s" s="101">
        <f>IF(F89="Lab","over","under")</f>
        <v>111</v>
      </c>
      <c r="E89" t="s" s="73">
        <v>112</v>
      </c>
      <c r="F89" t="s" s="101">
        <v>9</v>
      </c>
      <c r="G89" s="103">
        <f>AD89</f>
        <v>50.0933342784906</v>
      </c>
      <c r="H89" s="104">
        <f>K89+L89</f>
        <v>0</v>
      </c>
      <c r="I89" t="s" s="101">
        <v>17</v>
      </c>
      <c r="J89" s="103">
        <f>AN89</f>
        <v>19.8081330781409</v>
      </c>
      <c r="K89" s="105"/>
      <c r="L89" s="105"/>
      <c r="M89" s="105"/>
      <c r="N89" s="25"/>
      <c r="O89" t="s" s="73">
        <v>262</v>
      </c>
      <c r="P89" t="s" s="73">
        <v>261</v>
      </c>
      <c r="Q89" t="s" s="101">
        <v>21</v>
      </c>
      <c r="R89" s="106">
        <f>100*S89</f>
        <v>12.4217292</v>
      </c>
      <c r="S89" s="80">
        <v>0.124217292</v>
      </c>
      <c r="T89" s="107"/>
      <c r="U89" s="108">
        <v>76245</v>
      </c>
      <c r="V89" s="108">
        <v>42321</v>
      </c>
      <c r="W89" s="108">
        <v>123</v>
      </c>
      <c r="X89" s="108">
        <v>12817</v>
      </c>
      <c r="Y89" s="108">
        <v>3522</v>
      </c>
      <c r="Z89" s="109">
        <f>100*Y89/$V89</f>
        <v>8.322109590983199</v>
      </c>
      <c r="AA89" s="108">
        <f>IF(Z89&gt;$V$8,1,0)</f>
        <v>0</v>
      </c>
      <c r="AB89" s="109">
        <f>IF($I89=Y$16,Z89,0)</f>
        <v>0</v>
      </c>
      <c r="AC89" s="108">
        <v>21200</v>
      </c>
      <c r="AD89" s="109">
        <f>100*AC89/$V89</f>
        <v>50.0933342784906</v>
      </c>
      <c r="AE89" s="108">
        <f>IF(AD89&gt;$V$8,1,0)</f>
        <v>1</v>
      </c>
      <c r="AF89" s="109">
        <f>IF($I89=AC$16,AD89,0)</f>
        <v>0</v>
      </c>
      <c r="AG89" s="108">
        <v>2965</v>
      </c>
      <c r="AH89" s="109">
        <f>100*AG89/$V89</f>
        <v>7.00597811960965</v>
      </c>
      <c r="AI89" s="108">
        <f>IF(AH89&gt;$V$8,1,0)</f>
        <v>0</v>
      </c>
      <c r="AJ89" s="109">
        <f>IF($I89=AG$16,AH89,0)</f>
        <v>0</v>
      </c>
      <c r="AK89" s="108">
        <v>8383</v>
      </c>
      <c r="AL89" s="109">
        <f>100*AK89/$V89</f>
        <v>19.8081330781409</v>
      </c>
      <c r="AM89" s="108">
        <f>IF(AL89&gt;$V$8,1,0)</f>
        <v>0</v>
      </c>
      <c r="AN89" s="109">
        <f>IF($I89=AK$16,AL89,0)</f>
        <v>19.8081330781409</v>
      </c>
      <c r="AO89" s="108">
        <v>5257</v>
      </c>
      <c r="AP89" s="109">
        <f>100*AO89/$V89</f>
        <v>12.4217291651899</v>
      </c>
      <c r="AQ89" s="29">
        <f>IF(AP89&gt;$V$8,1,0)</f>
        <v>0</v>
      </c>
      <c r="AR89" s="109">
        <f>IF($I89=AO$16,AP89,0)</f>
        <v>0</v>
      </c>
      <c r="AS89" s="108">
        <v>0</v>
      </c>
      <c r="AT89" s="109">
        <f>100*AS89/$V89</f>
        <v>0</v>
      </c>
      <c r="AU89" s="108">
        <f>IF(AT89&gt;$V$8,1,0)</f>
        <v>0</v>
      </c>
      <c r="AV89" s="109">
        <f>IF($I89=AS$16,AT89,0)</f>
        <v>0</v>
      </c>
      <c r="AW89" s="108">
        <v>0</v>
      </c>
      <c r="AX89" s="109">
        <f>100*AW89/$V89</f>
        <v>0</v>
      </c>
      <c r="AY89" s="108">
        <f>IF(AX89&gt;$V$8,1,0)</f>
        <v>0</v>
      </c>
      <c r="AZ89" s="109">
        <f>IF($I89=AW$16,AX89,0)</f>
        <v>0</v>
      </c>
      <c r="BA89" s="108">
        <v>0</v>
      </c>
      <c r="BB89" s="109">
        <f>100*BA89/$V89</f>
        <v>0</v>
      </c>
      <c r="BC89" s="108">
        <f>IF(BB89&gt;$V$8,1,0)</f>
        <v>0</v>
      </c>
      <c r="BD89" s="109">
        <f>IF($I89=BA$16,BB89,0)</f>
        <v>0</v>
      </c>
      <c r="BE89" s="108">
        <v>0</v>
      </c>
      <c r="BF89" s="109">
        <f>100*BE89/$V89</f>
        <v>0</v>
      </c>
      <c r="BG89" s="108">
        <f>IF(BF89&gt;$V$8,1,0)</f>
        <v>0</v>
      </c>
      <c r="BH89" s="109">
        <f>IF($I89=BE$16,BF89,0)</f>
        <v>0</v>
      </c>
      <c r="BI89" s="108">
        <v>0</v>
      </c>
      <c r="BJ89" s="109">
        <f>100*BI89/$V89</f>
        <v>0</v>
      </c>
      <c r="BK89" s="108">
        <f>IF(BJ89&gt;$V$8,1,0)</f>
        <v>0</v>
      </c>
      <c r="BL89" s="109">
        <f>IF($I89=BI$16,BJ89,0)</f>
        <v>0</v>
      </c>
      <c r="BM89" s="108">
        <v>0</v>
      </c>
      <c r="BN89" s="109">
        <f>100*BM89/$V89</f>
        <v>0</v>
      </c>
      <c r="BO89" s="108">
        <f>IF(BN89&gt;$V$8,1,0)</f>
        <v>0</v>
      </c>
      <c r="BP89" s="109">
        <f>IF($I89=BM$16,BN89,0)</f>
        <v>0</v>
      </c>
      <c r="BQ89" s="108">
        <v>0</v>
      </c>
      <c r="BR89" s="109">
        <f>100*BQ89/$V89</f>
        <v>0</v>
      </c>
      <c r="BS89" s="108">
        <f>IF(BR89&gt;$V$8,1,0)</f>
        <v>0</v>
      </c>
      <c r="BT89" s="109">
        <f>IF($I89=BQ$16,BR89,0)</f>
        <v>0</v>
      </c>
      <c r="BU89" s="108">
        <v>0</v>
      </c>
      <c r="BV89" s="109">
        <f>100*BU89/$V89</f>
        <v>0</v>
      </c>
      <c r="BW89" s="108">
        <f>IF(BV89&gt;$V$8,1,0)</f>
        <v>0</v>
      </c>
      <c r="BX89" s="109">
        <f>IF($I89=BU$16,BV89,0)</f>
        <v>0</v>
      </c>
      <c r="BY89" s="108">
        <v>329</v>
      </c>
      <c r="BZ89" s="108">
        <v>0</v>
      </c>
      <c r="CA89" s="107"/>
      <c r="CB89" s="20"/>
      <c r="CC89" s="21"/>
    </row>
    <row r="90" ht="15.75" customHeight="1">
      <c r="A90" t="s" s="32">
        <v>263</v>
      </c>
      <c r="B90" t="s" s="71">
        <f>_xlfn.IFS(H90=0,F90,K90=1,I90,L90=1,Q90)</f>
        <v>9</v>
      </c>
      <c r="C90" s="72">
        <f>_xlfn.IFS(H90=0,G90,K90=1,J90,L90=1,R90)</f>
        <v>49.9939091241321</v>
      </c>
      <c r="D90" t="s" s="68">
        <f>IF(F90="Lab","over","under")</f>
        <v>111</v>
      </c>
      <c r="E90" t="s" s="68">
        <v>112</v>
      </c>
      <c r="F90" t="s" s="74">
        <v>9</v>
      </c>
      <c r="G90" s="81">
        <f>AD90</f>
        <v>49.9939091241321</v>
      </c>
      <c r="H90" s="82">
        <f>K90+L90</f>
        <v>0</v>
      </c>
      <c r="I90" t="s" s="77">
        <v>5</v>
      </c>
      <c r="J90" s="81">
        <f>AB90</f>
        <v>19.2179315385552</v>
      </c>
      <c r="K90" s="13"/>
      <c r="L90" s="13"/>
      <c r="M90" s="13"/>
      <c r="N90" s="13"/>
      <c r="O90" t="s" s="68">
        <v>264</v>
      </c>
      <c r="P90" t="s" s="68">
        <v>263</v>
      </c>
      <c r="Q90" t="s" s="78">
        <v>21</v>
      </c>
      <c r="R90" s="83">
        <f>100*S90</f>
        <v>8.968205599999999</v>
      </c>
      <c r="S90" s="35">
        <v>0.089682056</v>
      </c>
      <c r="T90" s="16"/>
      <c r="U90" s="37">
        <v>75792</v>
      </c>
      <c r="V90" s="37">
        <v>41045</v>
      </c>
      <c r="W90" s="37">
        <v>204</v>
      </c>
      <c r="X90" s="37">
        <v>12632</v>
      </c>
      <c r="Y90" s="37">
        <v>7888</v>
      </c>
      <c r="Z90" s="38">
        <f>100*Y90/$V90</f>
        <v>19.2179315385552</v>
      </c>
      <c r="AA90" s="37">
        <f>IF(Z90&gt;$V$8,1,0)</f>
        <v>0</v>
      </c>
      <c r="AB90" s="38">
        <f>IF($I90=Y$16,Z90,0)</f>
        <v>19.2179315385552</v>
      </c>
      <c r="AC90" s="37">
        <v>20520</v>
      </c>
      <c r="AD90" s="38">
        <f>100*AC90/$V90</f>
        <v>49.9939091241321</v>
      </c>
      <c r="AE90" s="37">
        <f>IF(AD90&gt;$V$8,1,0)</f>
        <v>0</v>
      </c>
      <c r="AF90" s="38">
        <f>IF($I90=AC$16,AD90,0)</f>
        <v>0</v>
      </c>
      <c r="AG90" s="37">
        <v>2721</v>
      </c>
      <c r="AH90" s="38">
        <f>100*AG90/$V90</f>
        <v>6.62930929467657</v>
      </c>
      <c r="AI90" s="37">
        <f>IF(AH90&gt;$V$8,1,0)</f>
        <v>0</v>
      </c>
      <c r="AJ90" s="38">
        <f>IF($I90=AG$16,AH90,0)</f>
        <v>0</v>
      </c>
      <c r="AK90" s="37">
        <v>3501</v>
      </c>
      <c r="AL90" s="38">
        <f>100*AK90/$V90</f>
        <v>8.52966256547692</v>
      </c>
      <c r="AM90" s="37">
        <f>IF(AL90&gt;$V$8,1,0)</f>
        <v>0</v>
      </c>
      <c r="AN90" s="38">
        <f>IF($I90=AK$16,AL90,0)</f>
        <v>0</v>
      </c>
      <c r="AO90" s="37">
        <v>3681</v>
      </c>
      <c r="AP90" s="38">
        <f>100*AO90/$V90</f>
        <v>8.968205627969301</v>
      </c>
      <c r="AQ90" s="37">
        <f>IF(AP90&gt;$V$8,1,0)</f>
        <v>0</v>
      </c>
      <c r="AR90" s="38">
        <f>IF($I90=AO$16,AP90,0)</f>
        <v>0</v>
      </c>
      <c r="AS90" s="37">
        <v>0</v>
      </c>
      <c r="AT90" s="38">
        <f>100*AS90/$V90</f>
        <v>0</v>
      </c>
      <c r="AU90" s="37">
        <f>IF(AT90&gt;$V$8,1,0)</f>
        <v>0</v>
      </c>
      <c r="AV90" s="38">
        <f>IF($I90=AS$16,AT90,0)</f>
        <v>0</v>
      </c>
      <c r="AW90" s="37">
        <v>0</v>
      </c>
      <c r="AX90" s="38">
        <f>100*AW90/$V90</f>
        <v>0</v>
      </c>
      <c r="AY90" s="37">
        <f>IF(AX90&gt;$V$8,1,0)</f>
        <v>0</v>
      </c>
      <c r="AZ90" s="38">
        <f>IF($I90=AW$16,AX90,0)</f>
        <v>0</v>
      </c>
      <c r="BA90" s="37">
        <v>0</v>
      </c>
      <c r="BB90" s="38">
        <f>100*BA90/$V90</f>
        <v>0</v>
      </c>
      <c r="BC90" s="37">
        <f>IF(BB90&gt;$V$8,1,0)</f>
        <v>0</v>
      </c>
      <c r="BD90" s="38">
        <f>IF($I90=BA$16,BB90,0)</f>
        <v>0</v>
      </c>
      <c r="BE90" s="37">
        <v>0</v>
      </c>
      <c r="BF90" s="38">
        <f>100*BE90/$V90</f>
        <v>0</v>
      </c>
      <c r="BG90" s="37">
        <f>IF(BF90&gt;$V$8,1,0)</f>
        <v>0</v>
      </c>
      <c r="BH90" s="38">
        <f>IF($I90=BE$16,BF90,0)</f>
        <v>0</v>
      </c>
      <c r="BI90" s="37">
        <v>0</v>
      </c>
      <c r="BJ90" s="38">
        <f>100*BI90/$V90</f>
        <v>0</v>
      </c>
      <c r="BK90" s="37">
        <f>IF(BJ90&gt;$V$8,1,0)</f>
        <v>0</v>
      </c>
      <c r="BL90" s="38">
        <f>IF($I90=BI$16,BJ90,0)</f>
        <v>0</v>
      </c>
      <c r="BM90" s="37">
        <v>0</v>
      </c>
      <c r="BN90" s="38">
        <f>100*BM90/$V90</f>
        <v>0</v>
      </c>
      <c r="BO90" s="37">
        <f>IF(BN90&gt;$V$8,1,0)</f>
        <v>0</v>
      </c>
      <c r="BP90" s="38">
        <f>IF($I90=BM$16,BN90,0)</f>
        <v>0</v>
      </c>
      <c r="BQ90" s="37">
        <v>0</v>
      </c>
      <c r="BR90" s="38">
        <f>100*BQ90/$V90</f>
        <v>0</v>
      </c>
      <c r="BS90" s="37">
        <f>IF(BR90&gt;$V$8,1,0)</f>
        <v>0</v>
      </c>
      <c r="BT90" s="38">
        <f>IF($I90=BQ$16,BR90,0)</f>
        <v>0</v>
      </c>
      <c r="BU90" s="37">
        <v>0</v>
      </c>
      <c r="BV90" s="38">
        <f>100*BU90/$V90</f>
        <v>0</v>
      </c>
      <c r="BW90" s="37">
        <f>IF(BV90&gt;$V$8,1,0)</f>
        <v>0</v>
      </c>
      <c r="BX90" s="38">
        <f>IF($I90=BU$16,BV90,0)</f>
        <v>0</v>
      </c>
      <c r="BY90" s="37">
        <v>0</v>
      </c>
      <c r="BZ90" s="37">
        <v>0</v>
      </c>
      <c r="CA90" s="16"/>
      <c r="CB90" s="20"/>
      <c r="CC90" s="21"/>
    </row>
    <row r="91" ht="15.75" customHeight="1">
      <c r="A91" t="s" s="32">
        <v>265</v>
      </c>
      <c r="B91" t="s" s="71">
        <f>_xlfn.IFS(H91=0,F91,K91=1,I91,L91=1,Q91)</f>
        <v>9</v>
      </c>
      <c r="C91" s="72">
        <f>_xlfn.IFS(H91=0,G91,K91=1,J91,L91=1,R91)</f>
        <v>49.9477236004182</v>
      </c>
      <c r="D91" t="s" s="73">
        <f>IF(F91="Lab","over","under")</f>
        <v>111</v>
      </c>
      <c r="E91" t="s" s="73">
        <v>112</v>
      </c>
      <c r="F91" t="s" s="74">
        <v>9</v>
      </c>
      <c r="G91" s="75">
        <f>AD91</f>
        <v>49.9477236004182</v>
      </c>
      <c r="H91" s="76">
        <f>K91+L91</f>
        <v>0</v>
      </c>
      <c r="I91" t="s" s="77">
        <v>25</v>
      </c>
      <c r="J91" s="75">
        <f>AV91</f>
        <v>27.4403573804771</v>
      </c>
      <c r="K91" s="25"/>
      <c r="L91" s="25"/>
      <c r="M91" s="25"/>
      <c r="N91" s="25"/>
      <c r="O91" t="s" s="73">
        <v>266</v>
      </c>
      <c r="P91" t="s" s="73">
        <v>265</v>
      </c>
      <c r="Q91" t="s" s="78">
        <v>5</v>
      </c>
      <c r="R91" s="79">
        <f>100*S91</f>
        <v>10.9043817</v>
      </c>
      <c r="S91" s="80">
        <v>0.109043817</v>
      </c>
      <c r="T91" s="28"/>
      <c r="U91" s="29">
        <v>75480</v>
      </c>
      <c r="V91" s="29">
        <v>42084</v>
      </c>
      <c r="W91" s="29">
        <v>183</v>
      </c>
      <c r="X91" s="29">
        <v>9472</v>
      </c>
      <c r="Y91" s="29">
        <v>4589</v>
      </c>
      <c r="Z91" s="31">
        <f>100*Y91/$V91</f>
        <v>10.9043817127649</v>
      </c>
      <c r="AA91" s="29">
        <f>IF(Z91&gt;$V$8,1,0)</f>
        <v>0</v>
      </c>
      <c r="AB91" s="31">
        <f>IF($I91=Y$16,Z91,0)</f>
        <v>0</v>
      </c>
      <c r="AC91" s="29">
        <v>21020</v>
      </c>
      <c r="AD91" s="31">
        <f>100*AC91/$V91</f>
        <v>49.9477236004182</v>
      </c>
      <c r="AE91" s="29">
        <f>IF(AD91&gt;$V$8,1,0)</f>
        <v>0</v>
      </c>
      <c r="AF91" s="31">
        <f>IF($I91=AC$16,AD91,0)</f>
        <v>0</v>
      </c>
      <c r="AG91" s="29">
        <v>1511</v>
      </c>
      <c r="AH91" s="31">
        <f>100*AG91/$V91</f>
        <v>3.59043817127649</v>
      </c>
      <c r="AI91" s="29">
        <f>IF(AH91&gt;$V$8,1,0)</f>
        <v>0</v>
      </c>
      <c r="AJ91" s="31">
        <f>IF($I91=AG$16,AH91,0)</f>
        <v>0</v>
      </c>
      <c r="AK91" s="29">
        <v>3299</v>
      </c>
      <c r="AL91" s="31">
        <f>100*AK91/$V91</f>
        <v>7.83908373728733</v>
      </c>
      <c r="AM91" s="29">
        <f>IF(AL91&gt;$V$8,1,0)</f>
        <v>0</v>
      </c>
      <c r="AN91" s="31">
        <f>IF($I91=AK$16,AL91,0)</f>
        <v>0</v>
      </c>
      <c r="AO91" s="29">
        <v>0</v>
      </c>
      <c r="AP91" s="31">
        <f>100*AO91/$V91</f>
        <v>0</v>
      </c>
      <c r="AQ91" s="29">
        <f>IF(AP91&gt;$V$8,1,0)</f>
        <v>0</v>
      </c>
      <c r="AR91" s="31">
        <f>IF($I91=AO$16,AP91,0)</f>
        <v>0</v>
      </c>
      <c r="AS91" s="29">
        <v>11548</v>
      </c>
      <c r="AT91" s="31">
        <f>100*AS91/$V91</f>
        <v>27.4403573804771</v>
      </c>
      <c r="AU91" s="29">
        <f>IF(AT91&gt;$V$8,1,0)</f>
        <v>0</v>
      </c>
      <c r="AV91" s="31">
        <f>IF($I91=AS$16,AT91,0)</f>
        <v>27.4403573804771</v>
      </c>
      <c r="AW91" s="29">
        <v>0</v>
      </c>
      <c r="AX91" s="31">
        <f>100*AW91/$V91</f>
        <v>0</v>
      </c>
      <c r="AY91" s="29">
        <f>IF(AX91&gt;$V$8,1,0)</f>
        <v>0</v>
      </c>
      <c r="AZ91" s="31">
        <f>IF($I91=AW$16,AX91,0)</f>
        <v>0</v>
      </c>
      <c r="BA91" s="29">
        <v>0</v>
      </c>
      <c r="BB91" s="31">
        <f>100*BA91/$V91</f>
        <v>0</v>
      </c>
      <c r="BC91" s="29">
        <f>IF(BB91&gt;$V$8,1,0)</f>
        <v>0</v>
      </c>
      <c r="BD91" s="31">
        <f>IF($I91=BA$16,BB91,0)</f>
        <v>0</v>
      </c>
      <c r="BE91" s="29">
        <v>0</v>
      </c>
      <c r="BF91" s="31">
        <f>100*BE91/$V91</f>
        <v>0</v>
      </c>
      <c r="BG91" s="29">
        <f>IF(BF91&gt;$V$8,1,0)</f>
        <v>0</v>
      </c>
      <c r="BH91" s="31">
        <f>IF($I91=BE$16,BF91,0)</f>
        <v>0</v>
      </c>
      <c r="BI91" s="29">
        <v>0</v>
      </c>
      <c r="BJ91" s="31">
        <f>100*BI91/$V91</f>
        <v>0</v>
      </c>
      <c r="BK91" s="29">
        <f>IF(BJ91&gt;$V$8,1,0)</f>
        <v>0</v>
      </c>
      <c r="BL91" s="31">
        <f>IF($I91=BI$16,BJ91,0)</f>
        <v>0</v>
      </c>
      <c r="BM91" s="29">
        <v>0</v>
      </c>
      <c r="BN91" s="31">
        <f>100*BM91/$V91</f>
        <v>0</v>
      </c>
      <c r="BO91" s="29">
        <f>IF(BN91&gt;$V$8,1,0)</f>
        <v>0</v>
      </c>
      <c r="BP91" s="31">
        <f>IF($I91=BM$16,BN91,0)</f>
        <v>0</v>
      </c>
      <c r="BQ91" s="29">
        <v>0</v>
      </c>
      <c r="BR91" s="31">
        <f>100*BQ91/$V91</f>
        <v>0</v>
      </c>
      <c r="BS91" s="29">
        <f>IF(BR91&gt;$V$8,1,0)</f>
        <v>0</v>
      </c>
      <c r="BT91" s="31">
        <f>IF($I91=BQ$16,BR91,0)</f>
        <v>0</v>
      </c>
      <c r="BU91" s="29">
        <v>0</v>
      </c>
      <c r="BV91" s="31">
        <f>100*BU91/$V91</f>
        <v>0</v>
      </c>
      <c r="BW91" s="29">
        <f>IF(BV91&gt;$V$8,1,0)</f>
        <v>0</v>
      </c>
      <c r="BX91" s="31">
        <f>IF($I91=BU$16,BV91,0)</f>
        <v>0</v>
      </c>
      <c r="BY91" s="29">
        <v>0</v>
      </c>
      <c r="BZ91" s="29">
        <v>0</v>
      </c>
      <c r="CA91" s="28"/>
      <c r="CB91" s="20"/>
      <c r="CC91" s="21"/>
    </row>
    <row r="92" ht="15.75" customHeight="1">
      <c r="A92" t="s" s="32">
        <v>267</v>
      </c>
      <c r="B92" t="s" s="71">
        <f>_xlfn.IFS(H92=0,F92,K92=1,I92,L92=1,Q92)</f>
        <v>9</v>
      </c>
      <c r="C92" s="72">
        <f>_xlfn.IFS(H92=0,G92,K92=1,J92,L92=1,R92)</f>
        <v>49.8895259404279</v>
      </c>
      <c r="D92" t="s" s="68">
        <f>IF(F92="Lab","over","under")</f>
        <v>111</v>
      </c>
      <c r="E92" t="s" s="68">
        <v>112</v>
      </c>
      <c r="F92" t="s" s="74">
        <v>9</v>
      </c>
      <c r="G92" s="81">
        <f>AD92</f>
        <v>49.8895259404279</v>
      </c>
      <c r="H92" s="82">
        <f>K92+L92</f>
        <v>0</v>
      </c>
      <c r="I92" t="s" s="77">
        <v>17</v>
      </c>
      <c r="J92" s="81">
        <f>AN92</f>
        <v>20.9313382743672</v>
      </c>
      <c r="K92" s="13"/>
      <c r="L92" s="13"/>
      <c r="M92" s="13"/>
      <c r="N92" s="13"/>
      <c r="O92" t="s" s="68">
        <v>268</v>
      </c>
      <c r="P92" t="s" s="68">
        <v>267</v>
      </c>
      <c r="Q92" t="s" s="78">
        <v>29</v>
      </c>
      <c r="R92" s="83">
        <f>100*S92</f>
        <v>13.1981541</v>
      </c>
      <c r="S92" s="35">
        <v>0.131981541</v>
      </c>
      <c r="T92" s="16"/>
      <c r="U92" s="37">
        <v>72580</v>
      </c>
      <c r="V92" s="37">
        <v>35755</v>
      </c>
      <c r="W92" s="37">
        <v>79</v>
      </c>
      <c r="X92" s="37">
        <v>10354</v>
      </c>
      <c r="Y92" s="37">
        <v>2903</v>
      </c>
      <c r="Z92" s="38">
        <f>100*Y92/$V92</f>
        <v>8.11914417563977</v>
      </c>
      <c r="AA92" s="37">
        <f>IF(Z92&gt;$V$8,1,0)</f>
        <v>0</v>
      </c>
      <c r="AB92" s="38">
        <f>IF($I92=Y$16,Z92,0)</f>
        <v>0</v>
      </c>
      <c r="AC92" s="37">
        <v>17838</v>
      </c>
      <c r="AD92" s="38">
        <f>100*AC92/$V92</f>
        <v>49.8895259404279</v>
      </c>
      <c r="AE92" s="37">
        <f>IF(AD92&gt;$V$8,1,0)</f>
        <v>0</v>
      </c>
      <c r="AF92" s="38">
        <f>IF($I92=AC$16,AD92,0)</f>
        <v>0</v>
      </c>
      <c r="AG92" s="37">
        <v>916</v>
      </c>
      <c r="AH92" s="38">
        <f>100*AG92/$V92</f>
        <v>2.56187945741854</v>
      </c>
      <c r="AI92" s="37">
        <f>IF(AH92&gt;$V$8,1,0)</f>
        <v>0</v>
      </c>
      <c r="AJ92" s="38">
        <f>IF($I92=AG$16,AH92,0)</f>
        <v>0</v>
      </c>
      <c r="AK92" s="37">
        <v>7484</v>
      </c>
      <c r="AL92" s="38">
        <f>100*AK92/$V92</f>
        <v>20.9313382743672</v>
      </c>
      <c r="AM92" s="37">
        <f>IF(AL92&gt;$V$8,1,0)</f>
        <v>0</v>
      </c>
      <c r="AN92" s="38">
        <f>IF($I92=AK$16,AL92,0)</f>
        <v>20.9313382743672</v>
      </c>
      <c r="AO92" s="37">
        <v>1094</v>
      </c>
      <c r="AP92" s="38">
        <f>100*AO92/$V92</f>
        <v>3.05971192840162</v>
      </c>
      <c r="AQ92" s="37">
        <f>IF(AP92&gt;$V$8,1,0)</f>
        <v>0</v>
      </c>
      <c r="AR92" s="38">
        <f>IF($I92=AO$16,AP92,0)</f>
        <v>0</v>
      </c>
      <c r="AS92" s="37">
        <v>0</v>
      </c>
      <c r="AT92" s="38">
        <f>100*AS92/$V92</f>
        <v>0</v>
      </c>
      <c r="AU92" s="37">
        <f>IF(AT92&gt;$V$8,1,0)</f>
        <v>0</v>
      </c>
      <c r="AV92" s="38">
        <f>IF($I92=AS$16,AT92,0)</f>
        <v>0</v>
      </c>
      <c r="AW92" s="37">
        <v>4719</v>
      </c>
      <c r="AX92" s="38">
        <f>100*AW92/$V92</f>
        <v>13.1981541043211</v>
      </c>
      <c r="AY92" s="37">
        <f>IF(AX92&gt;$V$8,1,0)</f>
        <v>0</v>
      </c>
      <c r="AZ92" s="38">
        <f>IF($I92=AW$16,AX92,0)</f>
        <v>0</v>
      </c>
      <c r="BA92" s="37">
        <v>0</v>
      </c>
      <c r="BB92" s="38">
        <f>100*BA92/$V92</f>
        <v>0</v>
      </c>
      <c r="BC92" s="37">
        <f>IF(BB92&gt;$V$8,1,0)</f>
        <v>0</v>
      </c>
      <c r="BD92" s="38">
        <f>IF($I92=BA$16,BB92,0)</f>
        <v>0</v>
      </c>
      <c r="BE92" s="37">
        <v>0</v>
      </c>
      <c r="BF92" s="38">
        <f>100*BE92/$V92</f>
        <v>0</v>
      </c>
      <c r="BG92" s="37">
        <f>IF(BF92&gt;$V$8,1,0)</f>
        <v>0</v>
      </c>
      <c r="BH92" s="38">
        <f>IF($I92=BE$16,BF92,0)</f>
        <v>0</v>
      </c>
      <c r="BI92" s="37">
        <v>0</v>
      </c>
      <c r="BJ92" s="38">
        <f>100*BI92/$V92</f>
        <v>0</v>
      </c>
      <c r="BK92" s="37">
        <f>IF(BJ92&gt;$V$8,1,0)</f>
        <v>0</v>
      </c>
      <c r="BL92" s="38">
        <f>IF($I92=BI$16,BJ92,0)</f>
        <v>0</v>
      </c>
      <c r="BM92" s="37">
        <v>0</v>
      </c>
      <c r="BN92" s="38">
        <f>100*BM92/$V92</f>
        <v>0</v>
      </c>
      <c r="BO92" s="37">
        <f>IF(BN92&gt;$V$8,1,0)</f>
        <v>0</v>
      </c>
      <c r="BP92" s="38">
        <f>IF($I92=BM$16,BN92,0)</f>
        <v>0</v>
      </c>
      <c r="BQ92" s="37">
        <v>0</v>
      </c>
      <c r="BR92" s="38">
        <f>100*BQ92/$V92</f>
        <v>0</v>
      </c>
      <c r="BS92" s="37">
        <f>IF(BR92&gt;$V$8,1,0)</f>
        <v>0</v>
      </c>
      <c r="BT92" s="38">
        <f>IF($I92=BQ$16,BR92,0)</f>
        <v>0</v>
      </c>
      <c r="BU92" s="37">
        <v>0</v>
      </c>
      <c r="BV92" s="38">
        <f>100*BU92/$V92</f>
        <v>0</v>
      </c>
      <c r="BW92" s="37">
        <f>IF(BV92&gt;$V$8,1,0)</f>
        <v>0</v>
      </c>
      <c r="BX92" s="38">
        <f>IF($I92=BU$16,BV92,0)</f>
        <v>0</v>
      </c>
      <c r="BY92" s="37">
        <v>660</v>
      </c>
      <c r="BZ92" s="37">
        <v>0</v>
      </c>
      <c r="CA92" s="16"/>
      <c r="CB92" s="20"/>
      <c r="CC92" s="21"/>
    </row>
    <row r="93" ht="15.75" customHeight="1">
      <c r="A93" t="s" s="32">
        <v>269</v>
      </c>
      <c r="B93" t="s" s="71">
        <f>_xlfn.IFS(H93=0,F93,K93=1,I93,L93=1,Q93)</f>
        <v>9</v>
      </c>
      <c r="C93" s="72">
        <f>_xlfn.IFS(H93=0,G93,K93=1,J93,L93=1,R93)</f>
        <v>49.8752375065815</v>
      </c>
      <c r="D93" t="s" s="73">
        <f>IF(F93="Lab","over","under")</f>
        <v>111</v>
      </c>
      <c r="E93" t="s" s="73">
        <v>112</v>
      </c>
      <c r="F93" t="s" s="74">
        <v>9</v>
      </c>
      <c r="G93" s="75">
        <f>AD93</f>
        <v>49.8752375065815</v>
      </c>
      <c r="H93" s="76">
        <f>K93+L93</f>
        <v>0</v>
      </c>
      <c r="I93" t="s" s="77">
        <v>17</v>
      </c>
      <c r="J93" s="75">
        <f>AN93</f>
        <v>14.9188471487764</v>
      </c>
      <c r="K93" s="25"/>
      <c r="L93" s="25"/>
      <c r="M93" s="25"/>
      <c r="N93" s="25"/>
      <c r="O93" t="s" s="73">
        <v>270</v>
      </c>
      <c r="P93" t="s" s="73">
        <v>269</v>
      </c>
      <c r="Q93" t="s" s="78">
        <v>5</v>
      </c>
      <c r="R93" s="79">
        <f>100*S93</f>
        <v>11.3705561</v>
      </c>
      <c r="S93" s="80">
        <v>0.113705561</v>
      </c>
      <c r="T93" s="28"/>
      <c r="U93" s="29">
        <v>76632</v>
      </c>
      <c r="V93" s="29">
        <v>43683</v>
      </c>
      <c r="W93" s="29">
        <v>185</v>
      </c>
      <c r="X93" s="29">
        <v>15270</v>
      </c>
      <c r="Y93" s="29">
        <v>4967</v>
      </c>
      <c r="Z93" s="31">
        <f>100*Y93/$V93</f>
        <v>11.3705560515532</v>
      </c>
      <c r="AA93" s="29">
        <f>IF(Z93&gt;$V$8,1,0)</f>
        <v>0</v>
      </c>
      <c r="AB93" s="31">
        <f>IF($I93=Y$16,Z93,0)</f>
        <v>0</v>
      </c>
      <c r="AC93" s="29">
        <v>21787</v>
      </c>
      <c r="AD93" s="31">
        <f>100*AC93/$V93</f>
        <v>49.8752375065815</v>
      </c>
      <c r="AE93" s="29">
        <f>IF(AD93&gt;$V$8,1,0)</f>
        <v>0</v>
      </c>
      <c r="AF93" s="31">
        <f>IF($I93=AC$16,AD93,0)</f>
        <v>0</v>
      </c>
      <c r="AG93" s="29">
        <v>3724</v>
      </c>
      <c r="AH93" s="31">
        <f>100*AG93/$V93</f>
        <v>8.525055513586519</v>
      </c>
      <c r="AI93" s="29">
        <f>IF(AH93&gt;$V$8,1,0)</f>
        <v>0</v>
      </c>
      <c r="AJ93" s="31">
        <f>IF($I93=AG$16,AH93,0)</f>
        <v>0</v>
      </c>
      <c r="AK93" s="29">
        <v>6517</v>
      </c>
      <c r="AL93" s="31">
        <f>100*AK93/$V93</f>
        <v>14.9188471487764</v>
      </c>
      <c r="AM93" s="29">
        <f>IF(AL93&gt;$V$8,1,0)</f>
        <v>0</v>
      </c>
      <c r="AN93" s="31">
        <f>IF($I93=AK$16,AL93,0)</f>
        <v>14.9188471487764</v>
      </c>
      <c r="AO93" s="29">
        <v>4865</v>
      </c>
      <c r="AP93" s="31">
        <f>100*AO93/$V93</f>
        <v>11.1370556051553</v>
      </c>
      <c r="AQ93" s="29">
        <f>IF(AP93&gt;$V$8,1,0)</f>
        <v>0</v>
      </c>
      <c r="AR93" s="31">
        <f>IF($I93=AO$16,AP93,0)</f>
        <v>0</v>
      </c>
      <c r="AS93" s="29">
        <v>0</v>
      </c>
      <c r="AT93" s="31">
        <f>100*AS93/$V93</f>
        <v>0</v>
      </c>
      <c r="AU93" s="29">
        <f>IF(AT93&gt;$V$8,1,0)</f>
        <v>0</v>
      </c>
      <c r="AV93" s="31">
        <f>IF($I93=AS$16,AT93,0)</f>
        <v>0</v>
      </c>
      <c r="AW93" s="29">
        <v>0</v>
      </c>
      <c r="AX93" s="31">
        <f>100*AW93/$V93</f>
        <v>0</v>
      </c>
      <c r="AY93" s="29">
        <f>IF(AX93&gt;$V$8,1,0)</f>
        <v>0</v>
      </c>
      <c r="AZ93" s="31">
        <f>IF($I93=AW$16,AX93,0)</f>
        <v>0</v>
      </c>
      <c r="BA93" s="29">
        <v>0</v>
      </c>
      <c r="BB93" s="31">
        <f>100*BA93/$V93</f>
        <v>0</v>
      </c>
      <c r="BC93" s="29">
        <f>IF(BB93&gt;$V$8,1,0)</f>
        <v>0</v>
      </c>
      <c r="BD93" s="31">
        <f>IF($I93=BA$16,BB93,0)</f>
        <v>0</v>
      </c>
      <c r="BE93" s="29">
        <v>0</v>
      </c>
      <c r="BF93" s="31">
        <f>100*BE93/$V93</f>
        <v>0</v>
      </c>
      <c r="BG93" s="29">
        <f>IF(BF93&gt;$V$8,1,0)</f>
        <v>0</v>
      </c>
      <c r="BH93" s="31">
        <f>IF($I93=BE$16,BF93,0)</f>
        <v>0</v>
      </c>
      <c r="BI93" s="29">
        <v>0</v>
      </c>
      <c r="BJ93" s="31">
        <f>100*BI93/$V93</f>
        <v>0</v>
      </c>
      <c r="BK93" s="29">
        <f>IF(BJ93&gt;$V$8,1,0)</f>
        <v>0</v>
      </c>
      <c r="BL93" s="31">
        <f>IF($I93=BI$16,BJ93,0)</f>
        <v>0</v>
      </c>
      <c r="BM93" s="29">
        <v>0</v>
      </c>
      <c r="BN93" s="31">
        <f>100*BM93/$V93</f>
        <v>0</v>
      </c>
      <c r="BO93" s="29">
        <f>IF(BN93&gt;$V$8,1,0)</f>
        <v>0</v>
      </c>
      <c r="BP93" s="31">
        <f>IF($I93=BM$16,BN93,0)</f>
        <v>0</v>
      </c>
      <c r="BQ93" s="29">
        <v>0</v>
      </c>
      <c r="BR93" s="31">
        <f>100*BQ93/$V93</f>
        <v>0</v>
      </c>
      <c r="BS93" s="29">
        <f>IF(BR93&gt;$V$8,1,0)</f>
        <v>0</v>
      </c>
      <c r="BT93" s="31">
        <f>IF($I93=BQ$16,BR93,0)</f>
        <v>0</v>
      </c>
      <c r="BU93" s="29">
        <v>0</v>
      </c>
      <c r="BV93" s="31">
        <f>100*BU93/$V93</f>
        <v>0</v>
      </c>
      <c r="BW93" s="29">
        <f>IF(BV93&gt;$V$8,1,0)</f>
        <v>0</v>
      </c>
      <c r="BX93" s="31">
        <f>IF($I93=BU$16,BV93,0)</f>
        <v>0</v>
      </c>
      <c r="BY93" s="29">
        <v>999</v>
      </c>
      <c r="BZ93" s="29">
        <v>0</v>
      </c>
      <c r="CA93" s="28"/>
      <c r="CB93" s="20"/>
      <c r="CC93" s="21"/>
    </row>
    <row r="94" ht="15.75" customHeight="1">
      <c r="A94" t="s" s="32">
        <v>271</v>
      </c>
      <c r="B94" t="s" s="71">
        <f>_xlfn.IFS(H94=0,F94,K94=1,I94,L94=1,Q94)</f>
        <v>9</v>
      </c>
      <c r="C94" s="72">
        <f>_xlfn.IFS(H94=0,G94,K94=1,J94,L94=1,R94)</f>
        <v>49.8076476207689</v>
      </c>
      <c r="D94" t="s" s="68">
        <f>IF(F94="Lab","over","under")</f>
        <v>111</v>
      </c>
      <c r="E94" t="s" s="68">
        <v>112</v>
      </c>
      <c r="F94" t="s" s="74">
        <v>9</v>
      </c>
      <c r="G94" s="81">
        <f>AD94</f>
        <v>49.8076476207689</v>
      </c>
      <c r="H94" s="82">
        <f>K94+L94</f>
        <v>0</v>
      </c>
      <c r="I94" t="s" s="77">
        <v>25</v>
      </c>
      <c r="J94" s="81">
        <f>AV94</f>
        <v>33.4280034081227</v>
      </c>
      <c r="K94" s="13"/>
      <c r="L94" s="13"/>
      <c r="M94" s="13"/>
      <c r="N94" s="13"/>
      <c r="O94" t="s" s="68">
        <v>272</v>
      </c>
      <c r="P94" t="s" s="68">
        <v>271</v>
      </c>
      <c r="Q94" t="s" s="78">
        <v>17</v>
      </c>
      <c r="R94" s="83">
        <f>100*S94</f>
        <v>6.7155509</v>
      </c>
      <c r="S94" s="35">
        <v>0.067155509</v>
      </c>
      <c r="T94" s="16"/>
      <c r="U94" s="37">
        <v>72667</v>
      </c>
      <c r="V94" s="37">
        <v>38731</v>
      </c>
      <c r="W94" s="37">
        <v>115</v>
      </c>
      <c r="X94" s="37">
        <v>6344</v>
      </c>
      <c r="Y94" s="37">
        <v>1382</v>
      </c>
      <c r="Z94" s="38">
        <f>100*Y94/$V94</f>
        <v>3.5682011825153</v>
      </c>
      <c r="AA94" s="37">
        <f>IF(Z94&gt;$V$8,1,0)</f>
        <v>0</v>
      </c>
      <c r="AB94" s="38">
        <f>IF($I94=Y$16,Z94,0)</f>
        <v>0</v>
      </c>
      <c r="AC94" s="37">
        <v>19291</v>
      </c>
      <c r="AD94" s="38">
        <f>100*AC94/$V94</f>
        <v>49.8076476207689</v>
      </c>
      <c r="AE94" s="37">
        <f>IF(AD94&gt;$V$8,1,0)</f>
        <v>0</v>
      </c>
      <c r="AF94" s="38">
        <f>IF($I94=AC$16,AD94,0)</f>
        <v>0</v>
      </c>
      <c r="AG94" s="37">
        <v>671</v>
      </c>
      <c r="AH94" s="38">
        <f>100*AG94/$V94</f>
        <v>1.73246236864527</v>
      </c>
      <c r="AI94" s="37">
        <f>IF(AH94&gt;$V$8,1,0)</f>
        <v>0</v>
      </c>
      <c r="AJ94" s="38">
        <f>IF($I94=AG$16,AH94,0)</f>
        <v>0</v>
      </c>
      <c r="AK94" s="37">
        <v>2601</v>
      </c>
      <c r="AL94" s="38">
        <f>100*AK94/$V94</f>
        <v>6.71555085073972</v>
      </c>
      <c r="AM94" s="37">
        <f>IF(AL94&gt;$V$8,1,0)</f>
        <v>0</v>
      </c>
      <c r="AN94" s="38">
        <f>IF($I94=AK$16,AL94,0)</f>
        <v>0</v>
      </c>
      <c r="AO94" s="37">
        <v>1229</v>
      </c>
      <c r="AP94" s="38">
        <f>100*AO94/$V94</f>
        <v>3.17316877953061</v>
      </c>
      <c r="AQ94" s="37">
        <f>IF(AP94&gt;$V$8,1,0)</f>
        <v>0</v>
      </c>
      <c r="AR94" s="38">
        <f>IF($I94=AO$16,AP94,0)</f>
        <v>0</v>
      </c>
      <c r="AS94" s="37">
        <v>12947</v>
      </c>
      <c r="AT94" s="38">
        <f>100*AS94/$V94</f>
        <v>33.4280034081227</v>
      </c>
      <c r="AU94" s="37">
        <f>IF(AT94&gt;$V$8,1,0)</f>
        <v>0</v>
      </c>
      <c r="AV94" s="38">
        <f>IF($I94=AS$16,AT94,0)</f>
        <v>33.4280034081227</v>
      </c>
      <c r="AW94" s="37">
        <v>0</v>
      </c>
      <c r="AX94" s="38">
        <f>100*AW94/$V94</f>
        <v>0</v>
      </c>
      <c r="AY94" s="37">
        <f>IF(AX94&gt;$V$8,1,0)</f>
        <v>0</v>
      </c>
      <c r="AZ94" s="38">
        <f>IF($I94=AW$16,AX94,0)</f>
        <v>0</v>
      </c>
      <c r="BA94" s="37">
        <v>0</v>
      </c>
      <c r="BB94" s="38">
        <f>100*BA94/$V94</f>
        <v>0</v>
      </c>
      <c r="BC94" s="37">
        <f>IF(BB94&gt;$V$8,1,0)</f>
        <v>0</v>
      </c>
      <c r="BD94" s="38">
        <f>IF($I94=BA$16,BB94,0)</f>
        <v>0</v>
      </c>
      <c r="BE94" s="37">
        <v>0</v>
      </c>
      <c r="BF94" s="38">
        <f>100*BE94/$V94</f>
        <v>0</v>
      </c>
      <c r="BG94" s="37">
        <f>IF(BF94&gt;$V$8,1,0)</f>
        <v>0</v>
      </c>
      <c r="BH94" s="38">
        <f>IF($I94=BE$16,BF94,0)</f>
        <v>0</v>
      </c>
      <c r="BI94" s="37">
        <v>0</v>
      </c>
      <c r="BJ94" s="38">
        <f>100*BI94/$V94</f>
        <v>0</v>
      </c>
      <c r="BK94" s="37">
        <f>IF(BJ94&gt;$V$8,1,0)</f>
        <v>0</v>
      </c>
      <c r="BL94" s="38">
        <f>IF($I94=BI$16,BJ94,0)</f>
        <v>0</v>
      </c>
      <c r="BM94" s="37">
        <v>0</v>
      </c>
      <c r="BN94" s="38">
        <f>100*BM94/$V94</f>
        <v>0</v>
      </c>
      <c r="BO94" s="37">
        <f>IF(BN94&gt;$V$8,1,0)</f>
        <v>0</v>
      </c>
      <c r="BP94" s="38">
        <f>IF($I94=BM$16,BN94,0)</f>
        <v>0</v>
      </c>
      <c r="BQ94" s="37">
        <v>0</v>
      </c>
      <c r="BR94" s="38">
        <f>100*BQ94/$V94</f>
        <v>0</v>
      </c>
      <c r="BS94" s="37">
        <f>IF(BR94&gt;$V$8,1,0)</f>
        <v>0</v>
      </c>
      <c r="BT94" s="38">
        <f>IF($I94=BQ$16,BR94,0)</f>
        <v>0</v>
      </c>
      <c r="BU94" s="37">
        <v>0</v>
      </c>
      <c r="BV94" s="38">
        <f>100*BU94/$V94</f>
        <v>0</v>
      </c>
      <c r="BW94" s="37">
        <f>IF(BV94&gt;$V$8,1,0)</f>
        <v>0</v>
      </c>
      <c r="BX94" s="38">
        <f>IF($I94=BU$16,BV94,0)</f>
        <v>0</v>
      </c>
      <c r="BY94" s="37">
        <v>0</v>
      </c>
      <c r="BZ94" s="37">
        <v>0</v>
      </c>
      <c r="CA94" s="16"/>
      <c r="CB94" s="20"/>
      <c r="CC94" s="21"/>
    </row>
    <row r="95" ht="15.75" customHeight="1">
      <c r="A95" t="s" s="32">
        <v>273</v>
      </c>
      <c r="B95" t="s" s="71">
        <f>_xlfn.IFS(H95=0,F95,K95=1,I95,L95=1,Q95)</f>
        <v>9</v>
      </c>
      <c r="C95" s="72">
        <f>_xlfn.IFS(H95=0,G95,K95=1,J95,L95=1,R95)</f>
        <v>49.8008681254755</v>
      </c>
      <c r="D95" t="s" s="73">
        <f>IF(F95="Lab","over","under")</f>
        <v>111</v>
      </c>
      <c r="E95" t="s" s="73">
        <v>112</v>
      </c>
      <c r="F95" t="s" s="74">
        <v>9</v>
      </c>
      <c r="G95" s="75">
        <f>AD95</f>
        <v>49.8008681254755</v>
      </c>
      <c r="H95" s="76">
        <f>K95+L95</f>
        <v>0</v>
      </c>
      <c r="I95" t="s" s="77">
        <v>5</v>
      </c>
      <c r="J95" s="75">
        <f>AB95</f>
        <v>23.2424933995615</v>
      </c>
      <c r="K95" s="25"/>
      <c r="L95" s="25"/>
      <c r="M95" s="25"/>
      <c r="N95" s="25"/>
      <c r="O95" t="s" s="73">
        <v>274</v>
      </c>
      <c r="P95" t="s" s="73">
        <v>273</v>
      </c>
      <c r="Q95" t="s" s="78">
        <v>17</v>
      </c>
      <c r="R95" s="79">
        <f>100*S95</f>
        <v>13.133754</v>
      </c>
      <c r="S95" s="80">
        <v>0.13133754</v>
      </c>
      <c r="T95" s="28"/>
      <c r="U95" s="29">
        <v>70215</v>
      </c>
      <c r="V95" s="29">
        <v>44694</v>
      </c>
      <c r="W95" s="29">
        <v>216</v>
      </c>
      <c r="X95" s="29">
        <v>11870</v>
      </c>
      <c r="Y95" s="29">
        <v>10388</v>
      </c>
      <c r="Z95" s="31">
        <f>100*Y95/$V95</f>
        <v>23.2424933995615</v>
      </c>
      <c r="AA95" s="29">
        <f>IF(Z95&gt;$V$8,1,0)</f>
        <v>0</v>
      </c>
      <c r="AB95" s="31">
        <f>IF($I95=Y$16,Z95,0)</f>
        <v>23.2424933995615</v>
      </c>
      <c r="AC95" s="29">
        <v>22258</v>
      </c>
      <c r="AD95" s="31">
        <f>100*AC95/$V95</f>
        <v>49.8008681254755</v>
      </c>
      <c r="AE95" s="29">
        <f>IF(AD95&gt;$V$8,1,0)</f>
        <v>0</v>
      </c>
      <c r="AF95" s="31">
        <f>IF($I95=AC$16,AD95,0)</f>
        <v>0</v>
      </c>
      <c r="AG95" s="29">
        <v>2076</v>
      </c>
      <c r="AH95" s="31">
        <f>100*AG95/$V95</f>
        <v>4.64491878104444</v>
      </c>
      <c r="AI95" s="29">
        <f>IF(AH95&gt;$V$8,1,0)</f>
        <v>0</v>
      </c>
      <c r="AJ95" s="31">
        <f>IF($I95=AG$16,AH95,0)</f>
        <v>0</v>
      </c>
      <c r="AK95" s="29">
        <v>5870</v>
      </c>
      <c r="AL95" s="31">
        <f>100*AK95/$V95</f>
        <v>13.1337539714503</v>
      </c>
      <c r="AM95" s="29">
        <f>IF(AL95&gt;$V$8,1,0)</f>
        <v>0</v>
      </c>
      <c r="AN95" s="31">
        <f>IF($I95=AK$16,AL95,0)</f>
        <v>0</v>
      </c>
      <c r="AO95" s="29">
        <v>4102</v>
      </c>
      <c r="AP95" s="31">
        <f>100*AO95/$V95</f>
        <v>9.17796572246834</v>
      </c>
      <c r="AQ95" s="29">
        <f>IF(AP95&gt;$V$8,1,0)</f>
        <v>0</v>
      </c>
      <c r="AR95" s="31">
        <f>IF($I95=AO$16,AP95,0)</f>
        <v>0</v>
      </c>
      <c r="AS95" s="29">
        <v>0</v>
      </c>
      <c r="AT95" s="31">
        <f>100*AS95/$V95</f>
        <v>0</v>
      </c>
      <c r="AU95" s="29">
        <f>IF(AT95&gt;$V$8,1,0)</f>
        <v>0</v>
      </c>
      <c r="AV95" s="31">
        <f>IF($I95=AS$16,AT95,0)</f>
        <v>0</v>
      </c>
      <c r="AW95" s="29">
        <v>0</v>
      </c>
      <c r="AX95" s="31">
        <f>100*AW95/$V95</f>
        <v>0</v>
      </c>
      <c r="AY95" s="29">
        <f>IF(AX95&gt;$V$8,1,0)</f>
        <v>0</v>
      </c>
      <c r="AZ95" s="31">
        <f>IF($I95=AW$16,AX95,0)</f>
        <v>0</v>
      </c>
      <c r="BA95" s="29">
        <v>0</v>
      </c>
      <c r="BB95" s="31">
        <f>100*BA95/$V95</f>
        <v>0</v>
      </c>
      <c r="BC95" s="29">
        <f>IF(BB95&gt;$V$8,1,0)</f>
        <v>0</v>
      </c>
      <c r="BD95" s="31">
        <f>IF($I95=BA$16,BB95,0)</f>
        <v>0</v>
      </c>
      <c r="BE95" s="29">
        <v>0</v>
      </c>
      <c r="BF95" s="31">
        <f>100*BE95/$V95</f>
        <v>0</v>
      </c>
      <c r="BG95" s="29">
        <f>IF(BF95&gt;$V$8,1,0)</f>
        <v>0</v>
      </c>
      <c r="BH95" s="31">
        <f>IF($I95=BE$16,BF95,0)</f>
        <v>0</v>
      </c>
      <c r="BI95" s="29">
        <v>0</v>
      </c>
      <c r="BJ95" s="31">
        <f>100*BI95/$V95</f>
        <v>0</v>
      </c>
      <c r="BK95" s="29">
        <f>IF(BJ95&gt;$V$8,1,0)</f>
        <v>0</v>
      </c>
      <c r="BL95" s="31">
        <f>IF($I95=BI$16,BJ95,0)</f>
        <v>0</v>
      </c>
      <c r="BM95" s="29">
        <v>0</v>
      </c>
      <c r="BN95" s="31">
        <f>100*BM95/$V95</f>
        <v>0</v>
      </c>
      <c r="BO95" s="29">
        <f>IF(BN95&gt;$V$8,1,0)</f>
        <v>0</v>
      </c>
      <c r="BP95" s="31">
        <f>IF($I95=BM$16,BN95,0)</f>
        <v>0</v>
      </c>
      <c r="BQ95" s="29">
        <v>0</v>
      </c>
      <c r="BR95" s="31">
        <f>100*BQ95/$V95</f>
        <v>0</v>
      </c>
      <c r="BS95" s="29">
        <f>IF(BR95&gt;$V$8,1,0)</f>
        <v>0</v>
      </c>
      <c r="BT95" s="31">
        <f>IF($I95=BQ$16,BR95,0)</f>
        <v>0</v>
      </c>
      <c r="BU95" s="29">
        <v>0</v>
      </c>
      <c r="BV95" s="31">
        <f>100*BU95/$V95</f>
        <v>0</v>
      </c>
      <c r="BW95" s="29">
        <f>IF(BV95&gt;$V$8,1,0)</f>
        <v>0</v>
      </c>
      <c r="BX95" s="31">
        <f>IF($I95=BU$16,BV95,0)</f>
        <v>0</v>
      </c>
      <c r="BY95" s="29">
        <v>0</v>
      </c>
      <c r="BZ95" s="29">
        <v>0</v>
      </c>
      <c r="CA95" s="28"/>
      <c r="CB95" s="20"/>
      <c r="CC95" s="21"/>
    </row>
    <row r="96" ht="15.75" customHeight="1">
      <c r="A96" t="s" s="32">
        <v>275</v>
      </c>
      <c r="B96" t="s" s="71">
        <f>_xlfn.IFS(H96=0,F96,K96=1,I96,L96=1,Q96)</f>
        <v>9</v>
      </c>
      <c r="C96" s="72">
        <f>_xlfn.IFS(H96=0,G96,K96=1,J96,L96=1,R96)</f>
        <v>49.7410280005258</v>
      </c>
      <c r="D96" t="s" s="68">
        <f>IF(F96="Lab","over","under")</f>
        <v>111</v>
      </c>
      <c r="E96" t="s" s="68">
        <v>112</v>
      </c>
      <c r="F96" t="s" s="74">
        <v>9</v>
      </c>
      <c r="G96" s="81">
        <f>AD96</f>
        <v>49.7410280005258</v>
      </c>
      <c r="H96" s="82">
        <f>K96+L96</f>
        <v>0</v>
      </c>
      <c r="I96" t="s" s="77">
        <v>17</v>
      </c>
      <c r="J96" s="81">
        <f>AN96</f>
        <v>18.3357433942421</v>
      </c>
      <c r="K96" s="13"/>
      <c r="L96" s="13"/>
      <c r="M96" s="13"/>
      <c r="N96" s="13"/>
      <c r="O96" t="s" s="68">
        <v>276</v>
      </c>
      <c r="P96" t="s" s="68">
        <v>275</v>
      </c>
      <c r="Q96" t="s" s="78">
        <v>153</v>
      </c>
      <c r="R96" s="83">
        <f>100*S96</f>
        <v>11.1581438</v>
      </c>
      <c r="S96" s="35">
        <v>0.111581438</v>
      </c>
      <c r="T96" s="16"/>
      <c r="U96" s="37">
        <v>71569</v>
      </c>
      <c r="V96" s="37">
        <v>38035</v>
      </c>
      <c r="W96" s="37">
        <v>85</v>
      </c>
      <c r="X96" s="37">
        <v>11945</v>
      </c>
      <c r="Y96" s="37">
        <v>3057</v>
      </c>
      <c r="Z96" s="38">
        <f>100*Y96/$V96</f>
        <v>8.03733403444196</v>
      </c>
      <c r="AA96" s="37">
        <f>IF(Z96&gt;$V$8,1,0)</f>
        <v>0</v>
      </c>
      <c r="AB96" s="38">
        <f>IF($I96=Y$16,Z96,0)</f>
        <v>0</v>
      </c>
      <c r="AC96" s="37">
        <v>18919</v>
      </c>
      <c r="AD96" s="38">
        <f>100*AC96/$V96</f>
        <v>49.7410280005258</v>
      </c>
      <c r="AE96" s="37">
        <f>IF(AD96&gt;$V$8,1,0)</f>
        <v>0</v>
      </c>
      <c r="AF96" s="38">
        <f>IF($I96=AC$16,AD96,0)</f>
        <v>0</v>
      </c>
      <c r="AG96" s="37">
        <v>2199</v>
      </c>
      <c r="AH96" s="38">
        <f>100*AG96/$V96</f>
        <v>5.78151702379387</v>
      </c>
      <c r="AI96" s="37">
        <f>IF(AH96&gt;$V$8,1,0)</f>
        <v>0</v>
      </c>
      <c r="AJ96" s="38">
        <f>IF($I96=AG$16,AH96,0)</f>
        <v>0</v>
      </c>
      <c r="AK96" s="37">
        <v>6974</v>
      </c>
      <c r="AL96" s="38">
        <f>100*AK96/$V96</f>
        <v>18.3357433942421</v>
      </c>
      <c r="AM96" s="37">
        <f>IF(AL96&gt;$V$8,1,0)</f>
        <v>0</v>
      </c>
      <c r="AN96" s="38">
        <f>IF($I96=AK$16,AL96,0)</f>
        <v>18.3357433942421</v>
      </c>
      <c r="AO96" s="37">
        <v>2642</v>
      </c>
      <c r="AP96" s="38">
        <f>100*AO96/$V96</f>
        <v>6.94623373208887</v>
      </c>
      <c r="AQ96" s="37">
        <f>IF(AP96&gt;$V$8,1,0)</f>
        <v>0</v>
      </c>
      <c r="AR96" s="38">
        <f>IF($I96=AO$16,AP96,0)</f>
        <v>0</v>
      </c>
      <c r="AS96" s="37">
        <v>0</v>
      </c>
      <c r="AT96" s="38">
        <f>100*AS96/$V96</f>
        <v>0</v>
      </c>
      <c r="AU96" s="37">
        <f>IF(AT96&gt;$V$8,1,0)</f>
        <v>0</v>
      </c>
      <c r="AV96" s="38">
        <f>IF($I96=AS$16,AT96,0)</f>
        <v>0</v>
      </c>
      <c r="AW96" s="37">
        <v>0</v>
      </c>
      <c r="AX96" s="38">
        <f>100*AW96/$V96</f>
        <v>0</v>
      </c>
      <c r="AY96" s="37">
        <f>IF(AX96&gt;$V$8,1,0)</f>
        <v>0</v>
      </c>
      <c r="AZ96" s="38">
        <f>IF($I96=AW$16,AX96,0)</f>
        <v>0</v>
      </c>
      <c r="BA96" s="37">
        <v>0</v>
      </c>
      <c r="BB96" s="38">
        <f>100*BA96/$V96</f>
        <v>0</v>
      </c>
      <c r="BC96" s="37">
        <f>IF(BB96&gt;$V$8,1,0)</f>
        <v>0</v>
      </c>
      <c r="BD96" s="38">
        <f>IF($I96=BA$16,BB96,0)</f>
        <v>0</v>
      </c>
      <c r="BE96" s="37">
        <v>0</v>
      </c>
      <c r="BF96" s="38">
        <f>100*BE96/$V96</f>
        <v>0</v>
      </c>
      <c r="BG96" s="37">
        <f>IF(BF96&gt;$V$8,1,0)</f>
        <v>0</v>
      </c>
      <c r="BH96" s="38">
        <f>IF($I96=BE$16,BF96,0)</f>
        <v>0</v>
      </c>
      <c r="BI96" s="37">
        <v>0</v>
      </c>
      <c r="BJ96" s="38">
        <f>100*BI96/$V96</f>
        <v>0</v>
      </c>
      <c r="BK96" s="37">
        <f>IF(BJ96&gt;$V$8,1,0)</f>
        <v>0</v>
      </c>
      <c r="BL96" s="38">
        <f>IF($I96=BI$16,BJ96,0)</f>
        <v>0</v>
      </c>
      <c r="BM96" s="37">
        <v>0</v>
      </c>
      <c r="BN96" s="38">
        <f>100*BM96/$V96</f>
        <v>0</v>
      </c>
      <c r="BO96" s="37">
        <f>IF(BN96&gt;$V$8,1,0)</f>
        <v>0</v>
      </c>
      <c r="BP96" s="38">
        <f>IF($I96=BM$16,BN96,0)</f>
        <v>0</v>
      </c>
      <c r="BQ96" s="37">
        <v>0</v>
      </c>
      <c r="BR96" s="38">
        <f>100*BQ96/$V96</f>
        <v>0</v>
      </c>
      <c r="BS96" s="37">
        <f>IF(BR96&gt;$V$8,1,0)</f>
        <v>0</v>
      </c>
      <c r="BT96" s="38">
        <f>IF($I96=BQ$16,BR96,0)</f>
        <v>0</v>
      </c>
      <c r="BU96" s="37">
        <v>0</v>
      </c>
      <c r="BV96" s="38">
        <f>100*BU96/$V96</f>
        <v>0</v>
      </c>
      <c r="BW96" s="37">
        <f>IF(BV96&gt;$V$8,1,0)</f>
        <v>0</v>
      </c>
      <c r="BX96" s="38">
        <f>IF($I96=BU$16,BV96,0)</f>
        <v>0</v>
      </c>
      <c r="BY96" s="37">
        <v>1448</v>
      </c>
      <c r="BZ96" s="37">
        <v>0</v>
      </c>
      <c r="CA96" s="16"/>
      <c r="CB96" s="20"/>
      <c r="CC96" s="21"/>
    </row>
    <row r="97" ht="19.95" customHeight="1">
      <c r="A97" t="s" s="32">
        <v>277</v>
      </c>
      <c r="B97" t="s" s="71">
        <f>_xlfn.IFS(H97=0,F97,K97=1,I97,L97=1,Q97)</f>
        <v>9</v>
      </c>
      <c r="C97" s="72">
        <f>_xlfn.IFS(H97=0,G97,K97=1,J97,L97=1,R97)</f>
        <v>49.6708268727282</v>
      </c>
      <c r="D97" t="s" s="73">
        <f>IF(F97="Lab","over","under")</f>
        <v>111</v>
      </c>
      <c r="E97" t="s" s="73">
        <v>112</v>
      </c>
      <c r="F97" t="s" s="74">
        <v>9</v>
      </c>
      <c r="G97" s="75">
        <f>AD97</f>
        <v>49.6708268727282</v>
      </c>
      <c r="H97" s="76">
        <f>K97+L97</f>
        <v>0</v>
      </c>
      <c r="I97" t="s" s="77">
        <v>21</v>
      </c>
      <c r="J97" s="75">
        <f>AR97</f>
        <v>12.9025698380824</v>
      </c>
      <c r="K97" s="25"/>
      <c r="L97" s="25"/>
      <c r="M97" s="25"/>
      <c r="N97" s="25"/>
      <c r="O97" t="s" s="73">
        <v>278</v>
      </c>
      <c r="P97" t="s" s="73">
        <v>277</v>
      </c>
      <c r="Q97" t="s" s="78">
        <v>5</v>
      </c>
      <c r="R97" s="79">
        <f>100*S97</f>
        <v>12.0459571</v>
      </c>
      <c r="S97" s="80">
        <v>0.120459571</v>
      </c>
      <c r="T97" s="28"/>
      <c r="U97" s="29">
        <v>71845</v>
      </c>
      <c r="V97" s="29">
        <v>39341</v>
      </c>
      <c r="W97" s="29">
        <v>390</v>
      </c>
      <c r="X97" s="29">
        <v>14465</v>
      </c>
      <c r="Y97" s="29">
        <v>4739</v>
      </c>
      <c r="Z97" s="31">
        <f>100*Y97/$V97</f>
        <v>12.0459571439465</v>
      </c>
      <c r="AA97" s="29">
        <f>IF(Z97&gt;$V$8,1,0)</f>
        <v>0</v>
      </c>
      <c r="AB97" s="31">
        <f>IF($I97=Y$16,Z97,0)</f>
        <v>0</v>
      </c>
      <c r="AC97" s="29">
        <v>19541</v>
      </c>
      <c r="AD97" s="31">
        <f>100*AC97/$V97</f>
        <v>49.6708268727282</v>
      </c>
      <c r="AE97" s="29">
        <f>IF(AD97&gt;$V$8,1,0)</f>
        <v>0</v>
      </c>
      <c r="AF97" s="31">
        <f>IF($I97=AC$16,AD97,0)</f>
        <v>0</v>
      </c>
      <c r="AG97" s="29">
        <v>3437</v>
      </c>
      <c r="AH97" s="31">
        <f>100*AG97/$V97</f>
        <v>8.736432729213799</v>
      </c>
      <c r="AI97" s="29">
        <f>IF(AH97&gt;$V$8,1,0)</f>
        <v>0</v>
      </c>
      <c r="AJ97" s="31">
        <f>IF($I97=AG$16,AH97,0)</f>
        <v>0</v>
      </c>
      <c r="AK97" s="29">
        <v>0</v>
      </c>
      <c r="AL97" s="31">
        <f>100*AK97/$V97</f>
        <v>0</v>
      </c>
      <c r="AM97" s="29">
        <f>IF(AL97&gt;$V$8,1,0)</f>
        <v>0</v>
      </c>
      <c r="AN97" s="31">
        <f>IF($I97=AK$16,AL97,0)</f>
        <v>0</v>
      </c>
      <c r="AO97" s="29">
        <v>5076</v>
      </c>
      <c r="AP97" s="31">
        <f>100*AO97/$V97</f>
        <v>12.9025698380824</v>
      </c>
      <c r="AQ97" s="29">
        <f>IF(AP97&gt;$V$8,1,0)</f>
        <v>0</v>
      </c>
      <c r="AR97" s="31">
        <f>IF($I97=AO$16,AP97,0)</f>
        <v>12.9025698380824</v>
      </c>
      <c r="AS97" s="29">
        <v>0</v>
      </c>
      <c r="AT97" s="31">
        <f>100*AS97/$V97</f>
        <v>0</v>
      </c>
      <c r="AU97" s="29">
        <f>IF(AT97&gt;$V$8,1,0)</f>
        <v>0</v>
      </c>
      <c r="AV97" s="31">
        <f>IF($I97=AS$16,AT97,0)</f>
        <v>0</v>
      </c>
      <c r="AW97" s="29">
        <v>0</v>
      </c>
      <c r="AX97" s="31">
        <f>100*AW97/$V97</f>
        <v>0</v>
      </c>
      <c r="AY97" s="29">
        <f>IF(AX97&gt;$V$8,1,0)</f>
        <v>0</v>
      </c>
      <c r="AZ97" s="31">
        <f>IF($I97=AW$16,AX97,0)</f>
        <v>0</v>
      </c>
      <c r="BA97" s="29">
        <v>0</v>
      </c>
      <c r="BB97" s="31">
        <f>100*BA97/$V97</f>
        <v>0</v>
      </c>
      <c r="BC97" s="29">
        <f>IF(BB97&gt;$V$8,1,0)</f>
        <v>0</v>
      </c>
      <c r="BD97" s="31">
        <f>IF($I97=BA$16,BB97,0)</f>
        <v>0</v>
      </c>
      <c r="BE97" s="29">
        <v>0</v>
      </c>
      <c r="BF97" s="31">
        <f>100*BE97/$V97</f>
        <v>0</v>
      </c>
      <c r="BG97" s="29">
        <f>IF(BF97&gt;$V$8,1,0)</f>
        <v>0</v>
      </c>
      <c r="BH97" s="31">
        <f>IF($I97=BE$16,BF97,0)</f>
        <v>0</v>
      </c>
      <c r="BI97" s="29">
        <v>0</v>
      </c>
      <c r="BJ97" s="31">
        <f>100*BI97/$V97</f>
        <v>0</v>
      </c>
      <c r="BK97" s="29">
        <f>IF(BJ97&gt;$V$8,1,0)</f>
        <v>0</v>
      </c>
      <c r="BL97" s="31">
        <f>IF($I97=BI$16,BJ97,0)</f>
        <v>0</v>
      </c>
      <c r="BM97" s="29">
        <v>0</v>
      </c>
      <c r="BN97" s="31">
        <f>100*BM97/$V97</f>
        <v>0</v>
      </c>
      <c r="BO97" s="29">
        <f>IF(BN97&gt;$V$8,1,0)</f>
        <v>0</v>
      </c>
      <c r="BP97" s="31">
        <f>IF($I97=BM$16,BN97,0)</f>
        <v>0</v>
      </c>
      <c r="BQ97" s="29">
        <v>0</v>
      </c>
      <c r="BR97" s="31">
        <f>100*BQ97/$V97</f>
        <v>0</v>
      </c>
      <c r="BS97" s="29">
        <f>IF(BR97&gt;$V$8,1,0)</f>
        <v>0</v>
      </c>
      <c r="BT97" s="31">
        <f>IF($I97=BQ$16,BR97,0)</f>
        <v>0</v>
      </c>
      <c r="BU97" s="29">
        <v>0</v>
      </c>
      <c r="BV97" s="31">
        <f>100*BU97/$V97</f>
        <v>0</v>
      </c>
      <c r="BW97" s="29">
        <f>IF(BV97&gt;$V$8,1,0)</f>
        <v>0</v>
      </c>
      <c r="BX97" s="31">
        <f>IF($I97=BU$16,BV97,0)</f>
        <v>0</v>
      </c>
      <c r="BY97" s="29">
        <v>0</v>
      </c>
      <c r="BZ97" s="29">
        <v>0</v>
      </c>
      <c r="CA97" s="28"/>
      <c r="CB97" s="20"/>
      <c r="CC97" s="21"/>
    </row>
    <row r="98" ht="15.75" customHeight="1">
      <c r="A98" t="s" s="32">
        <v>279</v>
      </c>
      <c r="B98" t="s" s="71">
        <f>_xlfn.IFS(H98=0,F98,K98=1,I98,L98=1,Q98)</f>
        <v>9</v>
      </c>
      <c r="C98" s="72">
        <f>_xlfn.IFS(H98=0,G98,K98=1,J98,L98=1,R98)</f>
        <v>49.6409706173655</v>
      </c>
      <c r="D98" t="s" s="68">
        <f>IF(F98="Lab","over","under")</f>
        <v>111</v>
      </c>
      <c r="E98" t="s" s="68">
        <v>112</v>
      </c>
      <c r="F98" t="s" s="74">
        <v>9</v>
      </c>
      <c r="G98" s="81">
        <f>AD98</f>
        <v>49.6409706173655</v>
      </c>
      <c r="H98" s="82">
        <f>K98+L98</f>
        <v>0</v>
      </c>
      <c r="I98" t="s" s="77">
        <v>21</v>
      </c>
      <c r="J98" s="81">
        <f>AR98</f>
        <v>17.3097556949488</v>
      </c>
      <c r="K98" s="13"/>
      <c r="L98" s="13"/>
      <c r="M98" s="13"/>
      <c r="N98" s="13"/>
      <c r="O98" t="s" s="68">
        <v>280</v>
      </c>
      <c r="P98" t="s" s="68">
        <v>279</v>
      </c>
      <c r="Q98" t="s" s="78">
        <v>5</v>
      </c>
      <c r="R98" s="83">
        <f>100*S98</f>
        <v>13.9753219</v>
      </c>
      <c r="S98" s="35">
        <v>0.139753219</v>
      </c>
      <c r="T98" s="16"/>
      <c r="U98" s="37">
        <v>74869</v>
      </c>
      <c r="V98" s="37">
        <v>48464</v>
      </c>
      <c r="W98" s="37">
        <v>264</v>
      </c>
      <c r="X98" s="37">
        <v>15669</v>
      </c>
      <c r="Y98" s="37">
        <v>6773</v>
      </c>
      <c r="Z98" s="38">
        <f>100*Y98/$V98</f>
        <v>13.975321888412</v>
      </c>
      <c r="AA98" s="37">
        <f>IF(Z98&gt;$V$8,1,0)</f>
        <v>0</v>
      </c>
      <c r="AB98" s="38">
        <f>IF($I98=Y$16,Z98,0)</f>
        <v>0</v>
      </c>
      <c r="AC98" s="37">
        <v>24058</v>
      </c>
      <c r="AD98" s="38">
        <f>100*AC98/$V98</f>
        <v>49.6409706173655</v>
      </c>
      <c r="AE98" s="37">
        <f>IF(AD98&gt;$V$8,1,0)</f>
        <v>0</v>
      </c>
      <c r="AF98" s="38">
        <f>IF($I98=AC$16,AD98,0)</f>
        <v>0</v>
      </c>
      <c r="AG98" s="37">
        <v>4159</v>
      </c>
      <c r="AH98" s="38">
        <f>100*AG98/$V98</f>
        <v>8.581627599867939</v>
      </c>
      <c r="AI98" s="37">
        <f>IF(AH98&gt;$V$8,1,0)</f>
        <v>0</v>
      </c>
      <c r="AJ98" s="38">
        <f>IF($I98=AG$16,AH98,0)</f>
        <v>0</v>
      </c>
      <c r="AK98" s="37">
        <v>4863</v>
      </c>
      <c r="AL98" s="38">
        <f>100*AK98/$V98</f>
        <v>10.0342522284582</v>
      </c>
      <c r="AM98" s="37">
        <f>IF(AL98&gt;$V$8,1,0)</f>
        <v>0</v>
      </c>
      <c r="AN98" s="38">
        <f>IF($I98=AK$16,AL98,0)</f>
        <v>0</v>
      </c>
      <c r="AO98" s="37">
        <v>8389</v>
      </c>
      <c r="AP98" s="38">
        <f>100*AO98/$V98</f>
        <v>17.3097556949488</v>
      </c>
      <c r="AQ98" s="37">
        <f>IF(AP98&gt;$V$8,1,0)</f>
        <v>0</v>
      </c>
      <c r="AR98" s="38">
        <f>IF($I98=AO$16,AP98,0)</f>
        <v>17.3097556949488</v>
      </c>
      <c r="AS98" s="37">
        <v>0</v>
      </c>
      <c r="AT98" s="38">
        <f>100*AS98/$V98</f>
        <v>0</v>
      </c>
      <c r="AU98" s="37">
        <f>IF(AT98&gt;$V$8,1,0)</f>
        <v>0</v>
      </c>
      <c r="AV98" s="38">
        <f>IF($I98=AS$16,AT98,0)</f>
        <v>0</v>
      </c>
      <c r="AW98" s="37">
        <v>0</v>
      </c>
      <c r="AX98" s="38">
        <f>100*AW98/$V98</f>
        <v>0</v>
      </c>
      <c r="AY98" s="37">
        <f>IF(AX98&gt;$V$8,1,0)</f>
        <v>0</v>
      </c>
      <c r="AZ98" s="38">
        <f>IF($I98=AW$16,AX98,0)</f>
        <v>0</v>
      </c>
      <c r="BA98" s="37">
        <v>0</v>
      </c>
      <c r="BB98" s="38">
        <f>100*BA98/$V98</f>
        <v>0</v>
      </c>
      <c r="BC98" s="37">
        <f>IF(BB98&gt;$V$8,1,0)</f>
        <v>0</v>
      </c>
      <c r="BD98" s="38">
        <f>IF($I98=BA$16,BB98,0)</f>
        <v>0</v>
      </c>
      <c r="BE98" s="37">
        <v>0</v>
      </c>
      <c r="BF98" s="38">
        <f>100*BE98/$V98</f>
        <v>0</v>
      </c>
      <c r="BG98" s="37">
        <f>IF(BF98&gt;$V$8,1,0)</f>
        <v>0</v>
      </c>
      <c r="BH98" s="38">
        <f>IF($I98=BE$16,BF98,0)</f>
        <v>0</v>
      </c>
      <c r="BI98" s="37">
        <v>0</v>
      </c>
      <c r="BJ98" s="38">
        <f>100*BI98/$V98</f>
        <v>0</v>
      </c>
      <c r="BK98" s="37">
        <f>IF(BJ98&gt;$V$8,1,0)</f>
        <v>0</v>
      </c>
      <c r="BL98" s="38">
        <f>IF($I98=BI$16,BJ98,0)</f>
        <v>0</v>
      </c>
      <c r="BM98" s="37">
        <v>0</v>
      </c>
      <c r="BN98" s="38">
        <f>100*BM98/$V98</f>
        <v>0</v>
      </c>
      <c r="BO98" s="37">
        <f>IF(BN98&gt;$V$8,1,0)</f>
        <v>0</v>
      </c>
      <c r="BP98" s="38">
        <f>IF($I98=BM$16,BN98,0)</f>
        <v>0</v>
      </c>
      <c r="BQ98" s="37">
        <v>0</v>
      </c>
      <c r="BR98" s="38">
        <f>100*BQ98/$V98</f>
        <v>0</v>
      </c>
      <c r="BS98" s="37">
        <f>IF(BR98&gt;$V$8,1,0)</f>
        <v>0</v>
      </c>
      <c r="BT98" s="38">
        <f>IF($I98=BQ$16,BR98,0)</f>
        <v>0</v>
      </c>
      <c r="BU98" s="37">
        <v>0</v>
      </c>
      <c r="BV98" s="38">
        <f>100*BU98/$V98</f>
        <v>0</v>
      </c>
      <c r="BW98" s="37">
        <f>IF(BV98&gt;$V$8,1,0)</f>
        <v>0</v>
      </c>
      <c r="BX98" s="38">
        <f>IF($I98=BU$16,BV98,0)</f>
        <v>0</v>
      </c>
      <c r="BY98" s="37">
        <v>2038</v>
      </c>
      <c r="BZ98" s="37">
        <v>0</v>
      </c>
      <c r="CA98" s="16"/>
      <c r="CB98" s="20"/>
      <c r="CC98" s="21"/>
    </row>
    <row r="99" ht="15.75" customHeight="1">
      <c r="A99" t="s" s="32">
        <v>281</v>
      </c>
      <c r="B99" t="s" s="71">
        <f>_xlfn.IFS(H99=0,F99,K99=1,I99,L99=1,Q99)</f>
        <v>9</v>
      </c>
      <c r="C99" s="72">
        <f>_xlfn.IFS(H99=0,G99,K99=1,J99,L99=1,R99)</f>
        <v>49.5779807430509</v>
      </c>
      <c r="D99" t="s" s="73">
        <f>IF(F99="Lab","over","under")</f>
        <v>111</v>
      </c>
      <c r="E99" t="s" s="73">
        <v>112</v>
      </c>
      <c r="F99" t="s" s="74">
        <v>9</v>
      </c>
      <c r="G99" s="75">
        <f>AD99</f>
        <v>49.5779807430509</v>
      </c>
      <c r="H99" s="76">
        <f>K99+L99</f>
        <v>0</v>
      </c>
      <c r="I99" t="s" s="77">
        <v>17</v>
      </c>
      <c r="J99" s="75">
        <f>AN99</f>
        <v>26.8730972005643</v>
      </c>
      <c r="K99" s="25"/>
      <c r="L99" s="25"/>
      <c r="M99" s="25"/>
      <c r="N99" s="25"/>
      <c r="O99" t="s" s="73">
        <v>282</v>
      </c>
      <c r="P99" t="s" s="73">
        <v>281</v>
      </c>
      <c r="Q99" t="s" s="78">
        <v>5</v>
      </c>
      <c r="R99" s="79">
        <f>100*S99</f>
        <v>15.1506151</v>
      </c>
      <c r="S99" s="80">
        <v>0.151506151</v>
      </c>
      <c r="T99" s="28"/>
      <c r="U99" s="29">
        <v>76595</v>
      </c>
      <c r="V99" s="29">
        <v>40401</v>
      </c>
      <c r="W99" s="29">
        <v>126</v>
      </c>
      <c r="X99" s="29">
        <v>9173</v>
      </c>
      <c r="Y99" s="29">
        <v>6121</v>
      </c>
      <c r="Z99" s="31">
        <f>100*Y99/$V99</f>
        <v>15.1506150837851</v>
      </c>
      <c r="AA99" s="29">
        <f>IF(Z99&gt;$V$8,1,0)</f>
        <v>0</v>
      </c>
      <c r="AB99" s="31">
        <f>IF($I99=Y$16,Z99,0)</f>
        <v>0</v>
      </c>
      <c r="AC99" s="29">
        <v>20030</v>
      </c>
      <c r="AD99" s="31">
        <f>100*AC99/$V99</f>
        <v>49.5779807430509</v>
      </c>
      <c r="AE99" s="29">
        <f>IF(AD99&gt;$V$8,1,0)</f>
        <v>0</v>
      </c>
      <c r="AF99" s="31">
        <f>IF($I99=AC$16,AD99,0)</f>
        <v>0</v>
      </c>
      <c r="AG99" s="29">
        <v>1433</v>
      </c>
      <c r="AH99" s="31">
        <f>100*AG99/$V99</f>
        <v>3.54694190737853</v>
      </c>
      <c r="AI99" s="29">
        <f>IF(AH99&gt;$V$8,1,0)</f>
        <v>0</v>
      </c>
      <c r="AJ99" s="31">
        <f>IF($I99=AG$16,AH99,0)</f>
        <v>0</v>
      </c>
      <c r="AK99" s="29">
        <v>10857</v>
      </c>
      <c r="AL99" s="31">
        <f>100*AK99/$V99</f>
        <v>26.8730972005643</v>
      </c>
      <c r="AM99" s="29">
        <f>IF(AL99&gt;$V$8,1,0)</f>
        <v>0</v>
      </c>
      <c r="AN99" s="31">
        <f>IF($I99=AK$16,AL99,0)</f>
        <v>26.8730972005643</v>
      </c>
      <c r="AO99" s="29">
        <v>1960</v>
      </c>
      <c r="AP99" s="31">
        <f>100*AO99/$V99</f>
        <v>4.85136506522116</v>
      </c>
      <c r="AQ99" s="29">
        <f>IF(AP99&gt;$V$8,1,0)</f>
        <v>0</v>
      </c>
      <c r="AR99" s="31">
        <f>IF($I99=AO$16,AP99,0)</f>
        <v>0</v>
      </c>
      <c r="AS99" s="29">
        <v>0</v>
      </c>
      <c r="AT99" s="31">
        <f>100*AS99/$V99</f>
        <v>0</v>
      </c>
      <c r="AU99" s="29">
        <f>IF(AT99&gt;$V$8,1,0)</f>
        <v>0</v>
      </c>
      <c r="AV99" s="31">
        <f>IF($I99=AS$16,AT99,0)</f>
        <v>0</v>
      </c>
      <c r="AW99" s="29">
        <v>0</v>
      </c>
      <c r="AX99" s="31">
        <f>100*AW99/$V99</f>
        <v>0</v>
      </c>
      <c r="AY99" s="29">
        <f>IF(AX99&gt;$V$8,1,0)</f>
        <v>0</v>
      </c>
      <c r="AZ99" s="31">
        <f>IF($I99=AW$16,AX99,0)</f>
        <v>0</v>
      </c>
      <c r="BA99" s="29">
        <v>0</v>
      </c>
      <c r="BB99" s="31">
        <f>100*BA99/$V99</f>
        <v>0</v>
      </c>
      <c r="BC99" s="29">
        <f>IF(BB99&gt;$V$8,1,0)</f>
        <v>0</v>
      </c>
      <c r="BD99" s="31">
        <f>IF($I99=BA$16,BB99,0)</f>
        <v>0</v>
      </c>
      <c r="BE99" s="29">
        <v>0</v>
      </c>
      <c r="BF99" s="31">
        <f>100*BE99/$V99</f>
        <v>0</v>
      </c>
      <c r="BG99" s="29">
        <f>IF(BF99&gt;$V$8,1,0)</f>
        <v>0</v>
      </c>
      <c r="BH99" s="31">
        <f>IF($I99=BE$16,BF99,0)</f>
        <v>0</v>
      </c>
      <c r="BI99" s="29">
        <v>0</v>
      </c>
      <c r="BJ99" s="31">
        <f>100*BI99/$V99</f>
        <v>0</v>
      </c>
      <c r="BK99" s="29">
        <f>IF(BJ99&gt;$V$8,1,0)</f>
        <v>0</v>
      </c>
      <c r="BL99" s="31">
        <f>IF($I99=BI$16,BJ99,0)</f>
        <v>0</v>
      </c>
      <c r="BM99" s="29">
        <v>0</v>
      </c>
      <c r="BN99" s="31">
        <f>100*BM99/$V99</f>
        <v>0</v>
      </c>
      <c r="BO99" s="29">
        <f>IF(BN99&gt;$V$8,1,0)</f>
        <v>0</v>
      </c>
      <c r="BP99" s="31">
        <f>IF($I99=BM$16,BN99,0)</f>
        <v>0</v>
      </c>
      <c r="BQ99" s="29">
        <v>0</v>
      </c>
      <c r="BR99" s="31">
        <f>100*BQ99/$V99</f>
        <v>0</v>
      </c>
      <c r="BS99" s="29">
        <f>IF(BR99&gt;$V$8,1,0)</f>
        <v>0</v>
      </c>
      <c r="BT99" s="31">
        <f>IF($I99=BQ$16,BR99,0)</f>
        <v>0</v>
      </c>
      <c r="BU99" s="29">
        <v>0</v>
      </c>
      <c r="BV99" s="31">
        <f>100*BU99/$V99</f>
        <v>0</v>
      </c>
      <c r="BW99" s="29">
        <f>IF(BV99&gt;$V$8,1,0)</f>
        <v>0</v>
      </c>
      <c r="BX99" s="31">
        <f>IF($I99=BU$16,BV99,0)</f>
        <v>0</v>
      </c>
      <c r="BY99" s="29">
        <v>0</v>
      </c>
      <c r="BZ99" s="29">
        <v>0</v>
      </c>
      <c r="CA99" s="28"/>
      <c r="CB99" s="20"/>
      <c r="CC99" s="21"/>
    </row>
    <row r="100" ht="19.95" customHeight="1">
      <c r="A100" t="s" s="32">
        <v>283</v>
      </c>
      <c r="B100" t="s" s="71">
        <f>_xlfn.IFS(H100=0,F100,K100=1,I100,L100=1,Q100)</f>
        <v>9</v>
      </c>
      <c r="C100" s="72">
        <f>_xlfn.IFS(H100=0,G100,K100=1,J100,L100=1,R100)</f>
        <v>49.4677705499704</v>
      </c>
      <c r="D100" t="s" s="68">
        <f>IF(F100="Lab","over","under")</f>
        <v>111</v>
      </c>
      <c r="E100" t="s" s="68">
        <v>112</v>
      </c>
      <c r="F100" t="s" s="74">
        <v>9</v>
      </c>
      <c r="G100" s="81">
        <f>AD100</f>
        <v>49.4677705499704</v>
      </c>
      <c r="H100" s="82">
        <f>K100+L100</f>
        <v>0</v>
      </c>
      <c r="I100" t="s" s="77">
        <v>25</v>
      </c>
      <c r="J100" s="81">
        <f>AV100</f>
        <v>21.1117681845062</v>
      </c>
      <c r="K100" s="13"/>
      <c r="L100" s="13"/>
      <c r="M100" s="13"/>
      <c r="N100" s="13"/>
      <c r="O100" t="s" s="68">
        <v>284</v>
      </c>
      <c r="P100" t="s" s="68">
        <v>283</v>
      </c>
      <c r="Q100" t="s" s="78">
        <v>153</v>
      </c>
      <c r="R100" s="83">
        <f>100*S100</f>
        <v>10.1271437</v>
      </c>
      <c r="S100" s="35">
        <v>0.101271437</v>
      </c>
      <c r="T100" s="16"/>
      <c r="U100" s="37">
        <v>21325</v>
      </c>
      <c r="V100" s="37">
        <v>13528</v>
      </c>
      <c r="W100" s="37">
        <v>53</v>
      </c>
      <c r="X100" s="37">
        <v>3836</v>
      </c>
      <c r="Y100" s="37">
        <v>647</v>
      </c>
      <c r="Z100" s="38">
        <f>100*Y100/$V100</f>
        <v>4.78267297457126</v>
      </c>
      <c r="AA100" s="37">
        <f>IF(Z100&gt;$V$8,1,0)</f>
        <v>0</v>
      </c>
      <c r="AB100" s="38">
        <f>IF($I100=Y$16,Z100,0)</f>
        <v>0</v>
      </c>
      <c r="AC100" s="37">
        <v>6692</v>
      </c>
      <c r="AD100" s="38">
        <f>100*AC100/$V100</f>
        <v>49.4677705499704</v>
      </c>
      <c r="AE100" s="37">
        <f>IF(AD100&gt;$V$8,1,0)</f>
        <v>0</v>
      </c>
      <c r="AF100" s="38">
        <f>IF($I100=AC$16,AD100,0)</f>
        <v>0</v>
      </c>
      <c r="AG100" s="37">
        <v>382</v>
      </c>
      <c r="AH100" s="38">
        <f>100*AG100/$V100</f>
        <v>2.82377291543465</v>
      </c>
      <c r="AI100" s="37">
        <f>IF(AH100&gt;$V$8,1,0)</f>
        <v>0</v>
      </c>
      <c r="AJ100" s="38">
        <f>IF($I100=AG$16,AH100,0)</f>
        <v>0</v>
      </c>
      <c r="AK100" s="37">
        <v>697</v>
      </c>
      <c r="AL100" s="38">
        <f>100*AK100/$V100</f>
        <v>5.15227675931402</v>
      </c>
      <c r="AM100" s="37">
        <f>IF(AL100&gt;$V$8,1,0)</f>
        <v>0</v>
      </c>
      <c r="AN100" s="38">
        <f>IF($I100=AK$16,AL100,0)</f>
        <v>0</v>
      </c>
      <c r="AO100" s="37">
        <v>0</v>
      </c>
      <c r="AP100" s="38">
        <f>100*AO100/$V100</f>
        <v>0</v>
      </c>
      <c r="AQ100" s="37">
        <f>IF(AP100&gt;$V$8,1,0)</f>
        <v>0</v>
      </c>
      <c r="AR100" s="38">
        <f>IF($I100=AO$16,AP100,0)</f>
        <v>0</v>
      </c>
      <c r="AS100" s="37">
        <v>2856</v>
      </c>
      <c r="AT100" s="38">
        <f>100*AS100/$V100</f>
        <v>21.1117681845062</v>
      </c>
      <c r="AU100" s="37">
        <f>IF(AT100&gt;$V$8,1,0)</f>
        <v>0</v>
      </c>
      <c r="AV100" s="38">
        <f>IF($I100=AS$16,AT100,0)</f>
        <v>21.1117681845062</v>
      </c>
      <c r="AW100" s="37">
        <v>0</v>
      </c>
      <c r="AX100" s="38">
        <f>100*AW100/$V100</f>
        <v>0</v>
      </c>
      <c r="AY100" s="37">
        <f>IF(AX100&gt;$V$8,1,0)</f>
        <v>0</v>
      </c>
      <c r="AZ100" s="38">
        <f>IF($I100=AW$16,AX100,0)</f>
        <v>0</v>
      </c>
      <c r="BA100" s="37">
        <v>0</v>
      </c>
      <c r="BB100" s="38">
        <f>100*BA100/$V100</f>
        <v>0</v>
      </c>
      <c r="BC100" s="37">
        <f>IF(BB100&gt;$V$8,1,0)</f>
        <v>0</v>
      </c>
      <c r="BD100" s="38">
        <f>IF($I100=BA$16,BB100,0)</f>
        <v>0</v>
      </c>
      <c r="BE100" s="37">
        <v>0</v>
      </c>
      <c r="BF100" s="38">
        <f>100*BE100/$V100</f>
        <v>0</v>
      </c>
      <c r="BG100" s="37">
        <f>IF(BF100&gt;$V$8,1,0)</f>
        <v>0</v>
      </c>
      <c r="BH100" s="38">
        <f>IF($I100=BE$16,BF100,0)</f>
        <v>0</v>
      </c>
      <c r="BI100" s="37">
        <v>0</v>
      </c>
      <c r="BJ100" s="38">
        <f>100*BI100/$V100</f>
        <v>0</v>
      </c>
      <c r="BK100" s="37">
        <f>IF(BJ100&gt;$V$8,1,0)</f>
        <v>0</v>
      </c>
      <c r="BL100" s="38">
        <f>IF($I100=BI$16,BJ100,0)</f>
        <v>0</v>
      </c>
      <c r="BM100" s="37">
        <v>0</v>
      </c>
      <c r="BN100" s="38">
        <f>100*BM100/$V100</f>
        <v>0</v>
      </c>
      <c r="BO100" s="37">
        <f>IF(BN100&gt;$V$8,1,0)</f>
        <v>0</v>
      </c>
      <c r="BP100" s="38">
        <f>IF($I100=BM$16,BN100,0)</f>
        <v>0</v>
      </c>
      <c r="BQ100" s="37">
        <v>0</v>
      </c>
      <c r="BR100" s="38">
        <f>100*BQ100/$V100</f>
        <v>0</v>
      </c>
      <c r="BS100" s="37">
        <f>IF(BR100&gt;$V$8,1,0)</f>
        <v>0</v>
      </c>
      <c r="BT100" s="38">
        <f>IF($I100=BQ$16,BR100,0)</f>
        <v>0</v>
      </c>
      <c r="BU100" s="37">
        <v>0</v>
      </c>
      <c r="BV100" s="38">
        <f>100*BU100/$V100</f>
        <v>0</v>
      </c>
      <c r="BW100" s="37">
        <f>IF(BV100&gt;$V$8,1,0)</f>
        <v>0</v>
      </c>
      <c r="BX100" s="38">
        <f>IF($I100=BU$16,BV100,0)</f>
        <v>0</v>
      </c>
      <c r="BY100" s="37">
        <v>0</v>
      </c>
      <c r="BZ100" s="37">
        <v>0</v>
      </c>
      <c r="CA100" s="16"/>
      <c r="CB100" s="20"/>
      <c r="CC100" s="21"/>
    </row>
    <row r="101" ht="15.75" customHeight="1">
      <c r="A101" t="s" s="32">
        <v>285</v>
      </c>
      <c r="B101" t="s" s="71">
        <f>_xlfn.IFS(H101=0,F101,K101=1,I101,L101=1,Q101)</f>
        <v>9</v>
      </c>
      <c r="C101" s="72">
        <f>_xlfn.IFS(H101=0,G101,K101=1,J101,L101=1,R101)</f>
        <v>49.4623655913978</v>
      </c>
      <c r="D101" t="s" s="73">
        <f>IF(F101="Lab","over","under")</f>
        <v>111</v>
      </c>
      <c r="E101" t="s" s="73">
        <v>112</v>
      </c>
      <c r="F101" t="s" s="74">
        <v>9</v>
      </c>
      <c r="G101" s="75">
        <f>AD101</f>
        <v>49.4623655913978</v>
      </c>
      <c r="H101" s="76">
        <f>K101+L101</f>
        <v>0</v>
      </c>
      <c r="I101" t="s" s="77">
        <v>17</v>
      </c>
      <c r="J101" s="75">
        <f>AN101</f>
        <v>18.0607337764089</v>
      </c>
      <c r="K101" s="25"/>
      <c r="L101" s="25"/>
      <c r="M101" s="25"/>
      <c r="N101" s="25"/>
      <c r="O101" t="s" s="73">
        <v>286</v>
      </c>
      <c r="P101" t="s" s="73">
        <v>285</v>
      </c>
      <c r="Q101" t="s" s="78">
        <v>5</v>
      </c>
      <c r="R101" s="79">
        <f>100*S101</f>
        <v>16.858486</v>
      </c>
      <c r="S101" s="80">
        <v>0.16858486</v>
      </c>
      <c r="T101" s="28"/>
      <c r="U101" s="29">
        <v>75773</v>
      </c>
      <c r="V101" s="29">
        <v>37014</v>
      </c>
      <c r="W101" s="29">
        <v>144</v>
      </c>
      <c r="X101" s="29">
        <v>11623</v>
      </c>
      <c r="Y101" s="29">
        <v>6240</v>
      </c>
      <c r="Z101" s="31">
        <f>100*Y101/$V101</f>
        <v>16.8584859782785</v>
      </c>
      <c r="AA101" s="29">
        <f>IF(Z101&gt;$V$8,1,0)</f>
        <v>0</v>
      </c>
      <c r="AB101" s="31">
        <f>IF($I101=Y$16,Z101,0)</f>
        <v>0</v>
      </c>
      <c r="AC101" s="29">
        <v>18308</v>
      </c>
      <c r="AD101" s="31">
        <f>100*AC101/$V101</f>
        <v>49.4623655913978</v>
      </c>
      <c r="AE101" s="29">
        <f>IF(AD101&gt;$V$8,1,0)</f>
        <v>0</v>
      </c>
      <c r="AF101" s="31">
        <f>IF($I101=AC$16,AD101,0)</f>
        <v>0</v>
      </c>
      <c r="AG101" s="29">
        <v>1227</v>
      </c>
      <c r="AH101" s="31">
        <f>100*AG101/$V101</f>
        <v>3.31496190630572</v>
      </c>
      <c r="AI101" s="29">
        <f>IF(AH101&gt;$V$8,1,0)</f>
        <v>0</v>
      </c>
      <c r="AJ101" s="31">
        <f>IF($I101=AG$16,AH101,0)</f>
        <v>0</v>
      </c>
      <c r="AK101" s="29">
        <v>6685</v>
      </c>
      <c r="AL101" s="31">
        <f>100*AK101/$V101</f>
        <v>18.0607337764089</v>
      </c>
      <c r="AM101" s="29">
        <f>IF(AL101&gt;$V$8,1,0)</f>
        <v>0</v>
      </c>
      <c r="AN101" s="31">
        <f>IF($I101=AK$16,AL101,0)</f>
        <v>18.0607337764089</v>
      </c>
      <c r="AO101" s="29">
        <v>2730</v>
      </c>
      <c r="AP101" s="31">
        <f>100*AO101/$V101</f>
        <v>7.37558761549684</v>
      </c>
      <c r="AQ101" s="29">
        <f>IF(AP101&gt;$V$8,1,0)</f>
        <v>0</v>
      </c>
      <c r="AR101" s="31">
        <f>IF($I101=AO$16,AP101,0)</f>
        <v>0</v>
      </c>
      <c r="AS101" s="29">
        <v>0</v>
      </c>
      <c r="AT101" s="31">
        <f>100*AS101/$V101</f>
        <v>0</v>
      </c>
      <c r="AU101" s="29">
        <f>IF(AT101&gt;$V$8,1,0)</f>
        <v>0</v>
      </c>
      <c r="AV101" s="31">
        <f>IF($I101=AS$16,AT101,0)</f>
        <v>0</v>
      </c>
      <c r="AW101" s="29">
        <v>0</v>
      </c>
      <c r="AX101" s="31">
        <f>100*AW101/$V101</f>
        <v>0</v>
      </c>
      <c r="AY101" s="29">
        <f>IF(AX101&gt;$V$8,1,0)</f>
        <v>0</v>
      </c>
      <c r="AZ101" s="31">
        <f>IF($I101=AW$16,AX101,0)</f>
        <v>0</v>
      </c>
      <c r="BA101" s="29">
        <v>0</v>
      </c>
      <c r="BB101" s="31">
        <f>100*BA101/$V101</f>
        <v>0</v>
      </c>
      <c r="BC101" s="29">
        <f>IF(BB101&gt;$V$8,1,0)</f>
        <v>0</v>
      </c>
      <c r="BD101" s="31">
        <f>IF($I101=BA$16,BB101,0)</f>
        <v>0</v>
      </c>
      <c r="BE101" s="29">
        <v>0</v>
      </c>
      <c r="BF101" s="31">
        <f>100*BE101/$V101</f>
        <v>0</v>
      </c>
      <c r="BG101" s="29">
        <f>IF(BF101&gt;$V$8,1,0)</f>
        <v>0</v>
      </c>
      <c r="BH101" s="31">
        <f>IF($I101=BE$16,BF101,0)</f>
        <v>0</v>
      </c>
      <c r="BI101" s="29">
        <v>0</v>
      </c>
      <c r="BJ101" s="31">
        <f>100*BI101/$V101</f>
        <v>0</v>
      </c>
      <c r="BK101" s="29">
        <f>IF(BJ101&gt;$V$8,1,0)</f>
        <v>0</v>
      </c>
      <c r="BL101" s="31">
        <f>IF($I101=BI$16,BJ101,0)</f>
        <v>0</v>
      </c>
      <c r="BM101" s="29">
        <v>0</v>
      </c>
      <c r="BN101" s="31">
        <f>100*BM101/$V101</f>
        <v>0</v>
      </c>
      <c r="BO101" s="29">
        <f>IF(BN101&gt;$V$8,1,0)</f>
        <v>0</v>
      </c>
      <c r="BP101" s="31">
        <f>IF($I101=BM$16,BN101,0)</f>
        <v>0</v>
      </c>
      <c r="BQ101" s="29">
        <v>0</v>
      </c>
      <c r="BR101" s="31">
        <f>100*BQ101/$V101</f>
        <v>0</v>
      </c>
      <c r="BS101" s="29">
        <f>IF(BR101&gt;$V$8,1,0)</f>
        <v>0</v>
      </c>
      <c r="BT101" s="31">
        <f>IF($I101=BQ$16,BR101,0)</f>
        <v>0</v>
      </c>
      <c r="BU101" s="29">
        <v>0</v>
      </c>
      <c r="BV101" s="31">
        <f>100*BU101/$V101</f>
        <v>0</v>
      </c>
      <c r="BW101" s="29">
        <f>IF(BV101&gt;$V$8,1,0)</f>
        <v>0</v>
      </c>
      <c r="BX101" s="31">
        <f>IF($I101=BU$16,BV101,0)</f>
        <v>0</v>
      </c>
      <c r="BY101" s="29">
        <v>927</v>
      </c>
      <c r="BZ101" s="29">
        <v>0</v>
      </c>
      <c r="CA101" s="28"/>
      <c r="CB101" s="20"/>
      <c r="CC101" s="21"/>
    </row>
    <row r="102" ht="15.75" customHeight="1">
      <c r="A102" t="s" s="32">
        <v>287</v>
      </c>
      <c r="B102" t="s" s="71">
        <f>_xlfn.IFS(H102=0,F102,K102=1,I102,L102=1,Q102)</f>
        <v>9</v>
      </c>
      <c r="C102" s="72">
        <f>_xlfn.IFS(H102=0,G102,K102=1,J102,L102=1,R102)</f>
        <v>49.4001662905333</v>
      </c>
      <c r="D102" t="s" s="68">
        <f>IF(F102="Lab","over","under")</f>
        <v>111</v>
      </c>
      <c r="E102" t="s" s="68">
        <v>112</v>
      </c>
      <c r="F102" t="s" s="74">
        <v>9</v>
      </c>
      <c r="G102" s="81">
        <f>AD102</f>
        <v>49.4001662905333</v>
      </c>
      <c r="H102" s="82">
        <f>K102+L102</f>
        <v>0</v>
      </c>
      <c r="I102" t="s" s="77">
        <v>17</v>
      </c>
      <c r="J102" s="81">
        <f>AN102</f>
        <v>17.7384487468821</v>
      </c>
      <c r="K102" s="13"/>
      <c r="L102" s="13"/>
      <c r="M102" s="13"/>
      <c r="N102" s="13"/>
      <c r="O102" t="s" s="68">
        <v>288</v>
      </c>
      <c r="P102" t="s" s="68">
        <v>287</v>
      </c>
      <c r="Q102" t="s" s="78">
        <v>5</v>
      </c>
      <c r="R102" s="83">
        <f>100*S102</f>
        <v>16.3273548</v>
      </c>
      <c r="S102" s="35">
        <v>0.163273548</v>
      </c>
      <c r="T102" s="16"/>
      <c r="U102" s="37">
        <v>75313</v>
      </c>
      <c r="V102" s="37">
        <v>42095</v>
      </c>
      <c r="W102" s="37">
        <v>193</v>
      </c>
      <c r="X102" s="37">
        <v>13328</v>
      </c>
      <c r="Y102" s="37">
        <v>6873</v>
      </c>
      <c r="Z102" s="38">
        <f>100*Y102/$V102</f>
        <v>16.3273547927307</v>
      </c>
      <c r="AA102" s="37">
        <f>IF(Z102&gt;$V$8,1,0)</f>
        <v>0</v>
      </c>
      <c r="AB102" s="38">
        <f>IF($I102=Y$16,Z102,0)</f>
        <v>0</v>
      </c>
      <c r="AC102" s="37">
        <v>20795</v>
      </c>
      <c r="AD102" s="38">
        <f>100*AC102/$V102</f>
        <v>49.4001662905333</v>
      </c>
      <c r="AE102" s="37">
        <f>IF(AD102&gt;$V$8,1,0)</f>
        <v>0</v>
      </c>
      <c r="AF102" s="38">
        <f>IF($I102=AC$16,AD102,0)</f>
        <v>0</v>
      </c>
      <c r="AG102" s="37">
        <v>2441</v>
      </c>
      <c r="AH102" s="38">
        <f>100*AG102/$V102</f>
        <v>5.79878845468583</v>
      </c>
      <c r="AI102" s="37">
        <f>IF(AH102&gt;$V$8,1,0)</f>
        <v>0</v>
      </c>
      <c r="AJ102" s="38">
        <f>IF($I102=AG$16,AH102,0)</f>
        <v>0</v>
      </c>
      <c r="AK102" s="37">
        <v>7467</v>
      </c>
      <c r="AL102" s="38">
        <f>100*AK102/$V102</f>
        <v>17.7384487468821</v>
      </c>
      <c r="AM102" s="37">
        <f>IF(AL102&gt;$V$8,1,0)</f>
        <v>0</v>
      </c>
      <c r="AN102" s="38">
        <f>IF($I102=AK$16,AL102,0)</f>
        <v>17.7384487468821</v>
      </c>
      <c r="AO102" s="37">
        <v>3186</v>
      </c>
      <c r="AP102" s="38">
        <f>100*AO102/$V102</f>
        <v>7.56859484499347</v>
      </c>
      <c r="AQ102" s="37">
        <f>IF(AP102&gt;$V$8,1,0)</f>
        <v>0</v>
      </c>
      <c r="AR102" s="38">
        <f>IF($I102=AO$16,AP102,0)</f>
        <v>0</v>
      </c>
      <c r="AS102" s="37">
        <v>0</v>
      </c>
      <c r="AT102" s="38">
        <f>100*AS102/$V102</f>
        <v>0</v>
      </c>
      <c r="AU102" s="37">
        <f>IF(AT102&gt;$V$8,1,0)</f>
        <v>0</v>
      </c>
      <c r="AV102" s="38">
        <f>IF($I102=AS$16,AT102,0)</f>
        <v>0</v>
      </c>
      <c r="AW102" s="37">
        <v>0</v>
      </c>
      <c r="AX102" s="38">
        <f>100*AW102/$V102</f>
        <v>0</v>
      </c>
      <c r="AY102" s="37">
        <f>IF(AX102&gt;$V$8,1,0)</f>
        <v>0</v>
      </c>
      <c r="AZ102" s="38">
        <f>IF($I102=AW$16,AX102,0)</f>
        <v>0</v>
      </c>
      <c r="BA102" s="37">
        <v>0</v>
      </c>
      <c r="BB102" s="38">
        <f>100*BA102/$V102</f>
        <v>0</v>
      </c>
      <c r="BC102" s="37">
        <f>IF(BB102&gt;$V$8,1,0)</f>
        <v>0</v>
      </c>
      <c r="BD102" s="38">
        <f>IF($I102=BA$16,BB102,0)</f>
        <v>0</v>
      </c>
      <c r="BE102" s="37">
        <v>0</v>
      </c>
      <c r="BF102" s="38">
        <f>100*BE102/$V102</f>
        <v>0</v>
      </c>
      <c r="BG102" s="37">
        <f>IF(BF102&gt;$V$8,1,0)</f>
        <v>0</v>
      </c>
      <c r="BH102" s="38">
        <f>IF($I102=BE$16,BF102,0)</f>
        <v>0</v>
      </c>
      <c r="BI102" s="37">
        <v>0</v>
      </c>
      <c r="BJ102" s="38">
        <f>100*BI102/$V102</f>
        <v>0</v>
      </c>
      <c r="BK102" s="37">
        <f>IF(BJ102&gt;$V$8,1,0)</f>
        <v>0</v>
      </c>
      <c r="BL102" s="38">
        <f>IF($I102=BI$16,BJ102,0)</f>
        <v>0</v>
      </c>
      <c r="BM102" s="37">
        <v>0</v>
      </c>
      <c r="BN102" s="38">
        <f>100*BM102/$V102</f>
        <v>0</v>
      </c>
      <c r="BO102" s="37">
        <f>IF(BN102&gt;$V$8,1,0)</f>
        <v>0</v>
      </c>
      <c r="BP102" s="38">
        <f>IF($I102=BM$16,BN102,0)</f>
        <v>0</v>
      </c>
      <c r="BQ102" s="37">
        <v>0</v>
      </c>
      <c r="BR102" s="38">
        <f>100*BQ102/$V102</f>
        <v>0</v>
      </c>
      <c r="BS102" s="37">
        <f>IF(BR102&gt;$V$8,1,0)</f>
        <v>0</v>
      </c>
      <c r="BT102" s="38">
        <f>IF($I102=BQ$16,BR102,0)</f>
        <v>0</v>
      </c>
      <c r="BU102" s="37">
        <v>0</v>
      </c>
      <c r="BV102" s="38">
        <f>100*BU102/$V102</f>
        <v>0</v>
      </c>
      <c r="BW102" s="37">
        <f>IF(BV102&gt;$V$8,1,0)</f>
        <v>0</v>
      </c>
      <c r="BX102" s="38">
        <f>IF($I102=BU$16,BV102,0)</f>
        <v>0</v>
      </c>
      <c r="BY102" s="37">
        <v>0</v>
      </c>
      <c r="BZ102" s="37">
        <v>0</v>
      </c>
      <c r="CA102" s="16"/>
      <c r="CB102" s="20"/>
      <c r="CC102" s="21"/>
    </row>
    <row r="103" ht="15.75" customHeight="1">
      <c r="A103" t="s" s="32">
        <v>289</v>
      </c>
      <c r="B103" t="s" s="71">
        <f>_xlfn.IFS(H103=0,F103,K103=1,I103,L103=1,Q103)</f>
        <v>9</v>
      </c>
      <c r="C103" s="72">
        <f>_xlfn.IFS(H103=0,G103,K103=1,J103,L103=1,R103)</f>
        <v>49.3144651679369</v>
      </c>
      <c r="D103" t="s" s="73">
        <f>IF(F103="Lab","over","under")</f>
        <v>111</v>
      </c>
      <c r="E103" t="s" s="73">
        <v>112</v>
      </c>
      <c r="F103" t="s" s="74">
        <v>9</v>
      </c>
      <c r="G103" s="75">
        <f>AD103</f>
        <v>49.3144651679369</v>
      </c>
      <c r="H103" s="76">
        <f>K103+L103</f>
        <v>0</v>
      </c>
      <c r="I103" t="s" s="77">
        <v>5</v>
      </c>
      <c r="J103" s="75">
        <f>AB103</f>
        <v>24.6026578836506</v>
      </c>
      <c r="K103" s="25"/>
      <c r="L103" s="25"/>
      <c r="M103" s="25"/>
      <c r="N103" s="25"/>
      <c r="O103" t="s" s="73">
        <v>290</v>
      </c>
      <c r="P103" t="s" s="73">
        <v>289</v>
      </c>
      <c r="Q103" t="s" s="78">
        <v>17</v>
      </c>
      <c r="R103" s="79">
        <f>100*S103</f>
        <v>10.254299</v>
      </c>
      <c r="S103" s="80">
        <v>0.10254299</v>
      </c>
      <c r="T103" s="28"/>
      <c r="U103" s="29">
        <v>77198</v>
      </c>
      <c r="V103" s="29">
        <v>52222</v>
      </c>
      <c r="W103" s="29">
        <v>218</v>
      </c>
      <c r="X103" s="29">
        <v>12905</v>
      </c>
      <c r="Y103" s="29">
        <v>12848</v>
      </c>
      <c r="Z103" s="31">
        <f>100*Y103/$V103</f>
        <v>24.6026578836506</v>
      </c>
      <c r="AA103" s="29">
        <f>IF(Z103&gt;$V$8,1,0)</f>
        <v>0</v>
      </c>
      <c r="AB103" s="31">
        <f>IF($I103=Y$16,Z103,0)</f>
        <v>24.6026578836506</v>
      </c>
      <c r="AC103" s="29">
        <v>25753</v>
      </c>
      <c r="AD103" s="31">
        <f>100*AC103/$V103</f>
        <v>49.3144651679369</v>
      </c>
      <c r="AE103" s="29">
        <f>IF(AD103&gt;$V$8,1,0)</f>
        <v>0</v>
      </c>
      <c r="AF103" s="31">
        <f>IF($I103=AC$16,AD103,0)</f>
        <v>0</v>
      </c>
      <c r="AG103" s="29">
        <v>4436</v>
      </c>
      <c r="AH103" s="31">
        <f>100*AG103/$V103</f>
        <v>8.4945042319329</v>
      </c>
      <c r="AI103" s="29">
        <f>IF(AH103&gt;$V$8,1,0)</f>
        <v>0</v>
      </c>
      <c r="AJ103" s="31">
        <f>IF($I103=AG$16,AH103,0)</f>
        <v>0</v>
      </c>
      <c r="AK103" s="29">
        <v>5355</v>
      </c>
      <c r="AL103" s="31">
        <f>100*AK103/$V103</f>
        <v>10.2542989544636</v>
      </c>
      <c r="AM103" s="29">
        <f>IF(AL103&gt;$V$8,1,0)</f>
        <v>0</v>
      </c>
      <c r="AN103" s="31">
        <f>IF($I103=AK$16,AL103,0)</f>
        <v>0</v>
      </c>
      <c r="AO103" s="29">
        <v>3830</v>
      </c>
      <c r="AP103" s="31">
        <f>100*AO103/$V103</f>
        <v>7.33407376201601</v>
      </c>
      <c r="AQ103" s="29">
        <f>IF(AP103&gt;$V$8,1,0)</f>
        <v>0</v>
      </c>
      <c r="AR103" s="31">
        <f>IF($I103=AO$16,AP103,0)</f>
        <v>0</v>
      </c>
      <c r="AS103" s="29">
        <v>0</v>
      </c>
      <c r="AT103" s="31">
        <f>100*AS103/$V103</f>
        <v>0</v>
      </c>
      <c r="AU103" s="29">
        <f>IF(AT103&gt;$V$8,1,0)</f>
        <v>0</v>
      </c>
      <c r="AV103" s="31">
        <f>IF($I103=AS$16,AT103,0)</f>
        <v>0</v>
      </c>
      <c r="AW103" s="29">
        <v>0</v>
      </c>
      <c r="AX103" s="31">
        <f>100*AW103/$V103</f>
        <v>0</v>
      </c>
      <c r="AY103" s="29">
        <f>IF(AX103&gt;$V$8,1,0)</f>
        <v>0</v>
      </c>
      <c r="AZ103" s="31">
        <f>IF($I103=AW$16,AX103,0)</f>
        <v>0</v>
      </c>
      <c r="BA103" s="29">
        <v>0</v>
      </c>
      <c r="BB103" s="31">
        <f>100*BA103/$V103</f>
        <v>0</v>
      </c>
      <c r="BC103" s="29">
        <f>IF(BB103&gt;$V$8,1,0)</f>
        <v>0</v>
      </c>
      <c r="BD103" s="31">
        <f>IF($I103=BA$16,BB103,0)</f>
        <v>0</v>
      </c>
      <c r="BE103" s="29">
        <v>0</v>
      </c>
      <c r="BF103" s="31">
        <f>100*BE103/$V103</f>
        <v>0</v>
      </c>
      <c r="BG103" s="29">
        <f>IF(BF103&gt;$V$8,1,0)</f>
        <v>0</v>
      </c>
      <c r="BH103" s="31">
        <f>IF($I103=BE$16,BF103,0)</f>
        <v>0</v>
      </c>
      <c r="BI103" s="29">
        <v>0</v>
      </c>
      <c r="BJ103" s="31">
        <f>100*BI103/$V103</f>
        <v>0</v>
      </c>
      <c r="BK103" s="29">
        <f>IF(BJ103&gt;$V$8,1,0)</f>
        <v>0</v>
      </c>
      <c r="BL103" s="31">
        <f>IF($I103=BI$16,BJ103,0)</f>
        <v>0</v>
      </c>
      <c r="BM103" s="29">
        <v>0</v>
      </c>
      <c r="BN103" s="31">
        <f>100*BM103/$V103</f>
        <v>0</v>
      </c>
      <c r="BO103" s="29">
        <f>IF(BN103&gt;$V$8,1,0)</f>
        <v>0</v>
      </c>
      <c r="BP103" s="31">
        <f>IF($I103=BM$16,BN103,0)</f>
        <v>0</v>
      </c>
      <c r="BQ103" s="29">
        <v>0</v>
      </c>
      <c r="BR103" s="31">
        <f>100*BQ103/$V103</f>
        <v>0</v>
      </c>
      <c r="BS103" s="29">
        <f>IF(BR103&gt;$V$8,1,0)</f>
        <v>0</v>
      </c>
      <c r="BT103" s="31">
        <f>IF($I103=BQ$16,BR103,0)</f>
        <v>0</v>
      </c>
      <c r="BU103" s="29">
        <v>0</v>
      </c>
      <c r="BV103" s="31">
        <f>100*BU103/$V103</f>
        <v>0</v>
      </c>
      <c r="BW103" s="29">
        <f>IF(BV103&gt;$V$8,1,0)</f>
        <v>0</v>
      </c>
      <c r="BX103" s="31">
        <f>IF($I103=BU$16,BV103,0)</f>
        <v>0</v>
      </c>
      <c r="BY103" s="29">
        <v>0</v>
      </c>
      <c r="BZ103" s="29">
        <v>0</v>
      </c>
      <c r="CA103" s="28"/>
      <c r="CB103" s="20"/>
      <c r="CC103" s="21"/>
    </row>
    <row r="104" ht="15.75" customHeight="1">
      <c r="A104" t="s" s="32">
        <v>291</v>
      </c>
      <c r="B104" t="s" s="71">
        <f>_xlfn.IFS(H104=0,F104,K104=1,I104,L104=1,Q104)</f>
        <v>9</v>
      </c>
      <c r="C104" s="72">
        <f>_xlfn.IFS(H104=0,G104,K104=1,J104,L104=1,R104)</f>
        <v>49.2959941809113</v>
      </c>
      <c r="D104" t="s" s="68">
        <f>IF(F104="Lab","over","under")</f>
        <v>111</v>
      </c>
      <c r="E104" t="s" s="68">
        <v>112</v>
      </c>
      <c r="F104" t="s" s="74">
        <v>9</v>
      </c>
      <c r="G104" s="81">
        <f>AD104</f>
        <v>49.2959941809113</v>
      </c>
      <c r="H104" s="82">
        <f>K104+L104</f>
        <v>0</v>
      </c>
      <c r="I104" t="s" s="77">
        <v>5</v>
      </c>
      <c r="J104" s="81">
        <f>AB104</f>
        <v>17.1039642541695</v>
      </c>
      <c r="K104" s="13"/>
      <c r="L104" s="13"/>
      <c r="M104" s="13"/>
      <c r="N104" s="13"/>
      <c r="O104" t="s" s="68">
        <v>292</v>
      </c>
      <c r="P104" t="s" s="68">
        <v>291</v>
      </c>
      <c r="Q104" t="s" s="78">
        <v>17</v>
      </c>
      <c r="R104" s="83">
        <f>100*S104</f>
        <v>16.3168286</v>
      </c>
      <c r="S104" s="35">
        <v>0.163168286</v>
      </c>
      <c r="T104" s="16"/>
      <c r="U104" s="37">
        <v>70069</v>
      </c>
      <c r="V104" s="37">
        <v>38494</v>
      </c>
      <c r="W104" s="37">
        <v>121</v>
      </c>
      <c r="X104" s="37">
        <v>12392</v>
      </c>
      <c r="Y104" s="37">
        <v>6584</v>
      </c>
      <c r="Z104" s="38">
        <f>100*Y104/$V104</f>
        <v>17.1039642541695</v>
      </c>
      <c r="AA104" s="37">
        <f>IF(Z104&gt;$V$8,1,0)</f>
        <v>0</v>
      </c>
      <c r="AB104" s="38">
        <f>IF($I104=Y$16,Z104,0)</f>
        <v>17.1039642541695</v>
      </c>
      <c r="AC104" s="37">
        <v>18976</v>
      </c>
      <c r="AD104" s="38">
        <f>100*AC104/$V104</f>
        <v>49.2959941809113</v>
      </c>
      <c r="AE104" s="37">
        <f>IF(AD104&gt;$V$8,1,0)</f>
        <v>0</v>
      </c>
      <c r="AF104" s="38">
        <f>IF($I104=AC$16,AD104,0)</f>
        <v>0</v>
      </c>
      <c r="AG104" s="37">
        <v>1743</v>
      </c>
      <c r="AH104" s="38">
        <f>100*AG104/$V104</f>
        <v>4.52797838624201</v>
      </c>
      <c r="AI104" s="37">
        <f>IF(AH104&gt;$V$8,1,0)</f>
        <v>0</v>
      </c>
      <c r="AJ104" s="38">
        <f>IF($I104=AG$16,AH104,0)</f>
        <v>0</v>
      </c>
      <c r="AK104" s="37">
        <v>6281</v>
      </c>
      <c r="AL104" s="38">
        <f>100*AK104/$V104</f>
        <v>16.3168285966644</v>
      </c>
      <c r="AM104" s="37">
        <f>IF(AL104&gt;$V$8,1,0)</f>
        <v>0</v>
      </c>
      <c r="AN104" s="38">
        <f>IF($I104=AK$16,AL104,0)</f>
        <v>0</v>
      </c>
      <c r="AO104" s="37">
        <v>3794</v>
      </c>
      <c r="AP104" s="38">
        <f>100*AO104/$V104</f>
        <v>9.856081467241649</v>
      </c>
      <c r="AQ104" s="37">
        <f>IF(AP104&gt;$V$8,1,0)</f>
        <v>0</v>
      </c>
      <c r="AR104" s="38">
        <f>IF($I104=AO$16,AP104,0)</f>
        <v>0</v>
      </c>
      <c r="AS104" s="37">
        <v>0</v>
      </c>
      <c r="AT104" s="38">
        <f>100*AS104/$V104</f>
        <v>0</v>
      </c>
      <c r="AU104" s="37">
        <f>IF(AT104&gt;$V$8,1,0)</f>
        <v>0</v>
      </c>
      <c r="AV104" s="38">
        <f>IF($I104=AS$16,AT104,0)</f>
        <v>0</v>
      </c>
      <c r="AW104" s="37">
        <v>0</v>
      </c>
      <c r="AX104" s="38">
        <f>100*AW104/$V104</f>
        <v>0</v>
      </c>
      <c r="AY104" s="37">
        <f>IF(AX104&gt;$V$8,1,0)</f>
        <v>0</v>
      </c>
      <c r="AZ104" s="38">
        <f>IF($I104=AW$16,AX104,0)</f>
        <v>0</v>
      </c>
      <c r="BA104" s="37">
        <v>0</v>
      </c>
      <c r="BB104" s="38">
        <f>100*BA104/$V104</f>
        <v>0</v>
      </c>
      <c r="BC104" s="37">
        <f>IF(BB104&gt;$V$8,1,0)</f>
        <v>0</v>
      </c>
      <c r="BD104" s="38">
        <f>IF($I104=BA$16,BB104,0)</f>
        <v>0</v>
      </c>
      <c r="BE104" s="37">
        <v>0</v>
      </c>
      <c r="BF104" s="38">
        <f>100*BE104/$V104</f>
        <v>0</v>
      </c>
      <c r="BG104" s="37">
        <f>IF(BF104&gt;$V$8,1,0)</f>
        <v>0</v>
      </c>
      <c r="BH104" s="38">
        <f>IF($I104=BE$16,BF104,0)</f>
        <v>0</v>
      </c>
      <c r="BI104" s="37">
        <v>0</v>
      </c>
      <c r="BJ104" s="38">
        <f>100*BI104/$V104</f>
        <v>0</v>
      </c>
      <c r="BK104" s="37">
        <f>IF(BJ104&gt;$V$8,1,0)</f>
        <v>0</v>
      </c>
      <c r="BL104" s="38">
        <f>IF($I104=BI$16,BJ104,0)</f>
        <v>0</v>
      </c>
      <c r="BM104" s="37">
        <v>0</v>
      </c>
      <c r="BN104" s="38">
        <f>100*BM104/$V104</f>
        <v>0</v>
      </c>
      <c r="BO104" s="37">
        <f>IF(BN104&gt;$V$8,1,0)</f>
        <v>0</v>
      </c>
      <c r="BP104" s="38">
        <f>IF($I104=BM$16,BN104,0)</f>
        <v>0</v>
      </c>
      <c r="BQ104" s="37">
        <v>0</v>
      </c>
      <c r="BR104" s="38">
        <f>100*BQ104/$V104</f>
        <v>0</v>
      </c>
      <c r="BS104" s="37">
        <f>IF(BR104&gt;$V$8,1,0)</f>
        <v>0</v>
      </c>
      <c r="BT104" s="38">
        <f>IF($I104=BQ$16,BR104,0)</f>
        <v>0</v>
      </c>
      <c r="BU104" s="37">
        <v>0</v>
      </c>
      <c r="BV104" s="38">
        <f>100*BU104/$V104</f>
        <v>0</v>
      </c>
      <c r="BW104" s="37">
        <f>IF(BV104&gt;$V$8,1,0)</f>
        <v>0</v>
      </c>
      <c r="BX104" s="38">
        <f>IF($I104=BU$16,BV104,0)</f>
        <v>0</v>
      </c>
      <c r="BY104" s="37">
        <v>2390</v>
      </c>
      <c r="BZ104" s="37">
        <v>0</v>
      </c>
      <c r="CA104" s="16"/>
      <c r="CB104" s="20"/>
      <c r="CC104" s="21"/>
    </row>
    <row r="105" ht="15.75" customHeight="1">
      <c r="A105" t="s" s="32">
        <v>293</v>
      </c>
      <c r="B105" t="s" s="71">
        <f>_xlfn.IFS(H105=0,F105,K105=1,I105,L105=1,Q105)</f>
        <v>9</v>
      </c>
      <c r="C105" s="72">
        <f>_xlfn.IFS(H105=0,G105,K105=1,J105,L105=1,R105)</f>
        <v>49.2195991478631</v>
      </c>
      <c r="D105" t="s" s="73">
        <f>IF(F105="Lab","over","under")</f>
        <v>111</v>
      </c>
      <c r="E105" t="s" s="73">
        <v>112</v>
      </c>
      <c r="F105" t="s" s="74">
        <v>9</v>
      </c>
      <c r="G105" s="75">
        <f>AD105</f>
        <v>49.2195991478631</v>
      </c>
      <c r="H105" s="76">
        <f>K105+L105</f>
        <v>0</v>
      </c>
      <c r="I105" t="s" s="77">
        <v>5</v>
      </c>
      <c r="J105" s="75">
        <f>AB105</f>
        <v>14.1124298943524</v>
      </c>
      <c r="K105" s="25"/>
      <c r="L105" s="25"/>
      <c r="M105" s="25"/>
      <c r="N105" s="25"/>
      <c r="O105" t="s" s="73">
        <v>294</v>
      </c>
      <c r="P105" t="s" s="73">
        <v>293</v>
      </c>
      <c r="Q105" t="s" s="78">
        <v>17</v>
      </c>
      <c r="R105" s="79">
        <f>100*S105</f>
        <v>11.9233946</v>
      </c>
      <c r="S105" s="80">
        <v>0.119233946</v>
      </c>
      <c r="T105" s="28"/>
      <c r="U105" s="29">
        <v>75153</v>
      </c>
      <c r="V105" s="29">
        <v>46002</v>
      </c>
      <c r="W105" s="29">
        <v>168</v>
      </c>
      <c r="X105" s="29">
        <v>16150</v>
      </c>
      <c r="Y105" s="29">
        <v>6492</v>
      </c>
      <c r="Z105" s="31">
        <f>100*Y105/$V105</f>
        <v>14.1124298943524</v>
      </c>
      <c r="AA105" s="29">
        <f>IF(Z105&gt;$V$8,1,0)</f>
        <v>0</v>
      </c>
      <c r="AB105" s="31">
        <f>IF($I105=Y$16,Z105,0)</f>
        <v>14.1124298943524</v>
      </c>
      <c r="AC105" s="29">
        <v>22642</v>
      </c>
      <c r="AD105" s="31">
        <f>100*AC105/$V105</f>
        <v>49.2195991478631</v>
      </c>
      <c r="AE105" s="29">
        <f>IF(AD105&gt;$V$8,1,0)</f>
        <v>0</v>
      </c>
      <c r="AF105" s="31">
        <f>IF($I105=AC$16,AD105,0)</f>
        <v>0</v>
      </c>
      <c r="AG105" s="29">
        <v>2216</v>
      </c>
      <c r="AH105" s="31">
        <f>100*AG105/$V105</f>
        <v>4.81718186165819</v>
      </c>
      <c r="AI105" s="29">
        <f>IF(AH105&gt;$V$8,1,0)</f>
        <v>0</v>
      </c>
      <c r="AJ105" s="31">
        <f>IF($I105=AG$16,AH105,0)</f>
        <v>0</v>
      </c>
      <c r="AK105" s="29">
        <v>5485</v>
      </c>
      <c r="AL105" s="31">
        <f>100*AK105/$V105</f>
        <v>11.9233946350159</v>
      </c>
      <c r="AM105" s="29">
        <f>IF(AL105&gt;$V$8,1,0)</f>
        <v>0</v>
      </c>
      <c r="AN105" s="31">
        <f>IF($I105=AK$16,AL105,0)</f>
        <v>0</v>
      </c>
      <c r="AO105" s="29">
        <v>4398</v>
      </c>
      <c r="AP105" s="31">
        <f>100*AO105/$V105</f>
        <v>9.56045389330899</v>
      </c>
      <c r="AQ105" s="29">
        <f>IF(AP105&gt;$V$8,1,0)</f>
        <v>0</v>
      </c>
      <c r="AR105" s="31">
        <f>IF($I105=AO$16,AP105,0)</f>
        <v>0</v>
      </c>
      <c r="AS105" s="29">
        <v>0</v>
      </c>
      <c r="AT105" s="31">
        <f>100*AS105/$V105</f>
        <v>0</v>
      </c>
      <c r="AU105" s="29">
        <f>IF(AT105&gt;$V$8,1,0)</f>
        <v>0</v>
      </c>
      <c r="AV105" s="31">
        <f>IF($I105=AS$16,AT105,0)</f>
        <v>0</v>
      </c>
      <c r="AW105" s="29">
        <v>0</v>
      </c>
      <c r="AX105" s="31">
        <f>100*AW105/$V105</f>
        <v>0</v>
      </c>
      <c r="AY105" s="29">
        <f>IF(AX105&gt;$V$8,1,0)</f>
        <v>0</v>
      </c>
      <c r="AZ105" s="31">
        <f>IF($I105=AW$16,AX105,0)</f>
        <v>0</v>
      </c>
      <c r="BA105" s="29">
        <v>0</v>
      </c>
      <c r="BB105" s="31">
        <f>100*BA105/$V105</f>
        <v>0</v>
      </c>
      <c r="BC105" s="29">
        <f>IF(BB105&gt;$V$8,1,0)</f>
        <v>0</v>
      </c>
      <c r="BD105" s="31">
        <f>IF($I105=BA$16,BB105,0)</f>
        <v>0</v>
      </c>
      <c r="BE105" s="29">
        <v>0</v>
      </c>
      <c r="BF105" s="31">
        <f>100*BE105/$V105</f>
        <v>0</v>
      </c>
      <c r="BG105" s="29">
        <f>IF(BF105&gt;$V$8,1,0)</f>
        <v>0</v>
      </c>
      <c r="BH105" s="31">
        <f>IF($I105=BE$16,BF105,0)</f>
        <v>0</v>
      </c>
      <c r="BI105" s="29">
        <v>0</v>
      </c>
      <c r="BJ105" s="31">
        <f>100*BI105/$V105</f>
        <v>0</v>
      </c>
      <c r="BK105" s="29">
        <f>IF(BJ105&gt;$V$8,1,0)</f>
        <v>0</v>
      </c>
      <c r="BL105" s="31">
        <f>IF($I105=BI$16,BJ105,0)</f>
        <v>0</v>
      </c>
      <c r="BM105" s="29">
        <v>0</v>
      </c>
      <c r="BN105" s="31">
        <f>100*BM105/$V105</f>
        <v>0</v>
      </c>
      <c r="BO105" s="29">
        <f>IF(BN105&gt;$V$8,1,0)</f>
        <v>0</v>
      </c>
      <c r="BP105" s="31">
        <f>IF($I105=BM$16,BN105,0)</f>
        <v>0</v>
      </c>
      <c r="BQ105" s="29">
        <v>0</v>
      </c>
      <c r="BR105" s="31">
        <f>100*BQ105/$V105</f>
        <v>0</v>
      </c>
      <c r="BS105" s="29">
        <f>IF(BR105&gt;$V$8,1,0)</f>
        <v>0</v>
      </c>
      <c r="BT105" s="31">
        <f>IF($I105=BQ$16,BR105,0)</f>
        <v>0</v>
      </c>
      <c r="BU105" s="29">
        <v>0</v>
      </c>
      <c r="BV105" s="31">
        <f>100*BU105/$V105</f>
        <v>0</v>
      </c>
      <c r="BW105" s="29">
        <f>IF(BV105&gt;$V$8,1,0)</f>
        <v>0</v>
      </c>
      <c r="BX105" s="31">
        <f>IF($I105=BU$16,BV105,0)</f>
        <v>0</v>
      </c>
      <c r="BY105" s="29">
        <v>0</v>
      </c>
      <c r="BZ105" s="29">
        <v>0</v>
      </c>
      <c r="CA105" s="28"/>
      <c r="CB105" s="20"/>
      <c r="CC105" s="21"/>
    </row>
    <row r="106" ht="15.75" customHeight="1">
      <c r="A106" t="s" s="32">
        <v>295</v>
      </c>
      <c r="B106" t="s" s="71">
        <f>_xlfn.IFS(H106=0,F106,K106=1,I106,L106=1,Q106)</f>
        <v>9</v>
      </c>
      <c r="C106" s="72">
        <f>_xlfn.IFS(H106=0,G106,K106=1,J106,L106=1,R106)</f>
        <v>49.1308746436126</v>
      </c>
      <c r="D106" t="s" s="68">
        <f>IF(F106="Lab","over","under")</f>
        <v>111</v>
      </c>
      <c r="E106" t="s" s="68">
        <v>112</v>
      </c>
      <c r="F106" t="s" s="74">
        <v>9</v>
      </c>
      <c r="G106" s="81">
        <f>AD106</f>
        <v>49.1308746436126</v>
      </c>
      <c r="H106" s="82">
        <f>K106+L106</f>
        <v>0</v>
      </c>
      <c r="I106" t="s" s="77">
        <v>5</v>
      </c>
      <c r="J106" s="81">
        <f>AB106</f>
        <v>19.8473282442748</v>
      </c>
      <c r="K106" s="13"/>
      <c r="L106" s="13"/>
      <c r="M106" s="13"/>
      <c r="N106" s="13"/>
      <c r="O106" t="s" s="68">
        <v>296</v>
      </c>
      <c r="P106" t="s" s="68">
        <v>295</v>
      </c>
      <c r="Q106" t="s" s="78">
        <v>17</v>
      </c>
      <c r="R106" s="83">
        <f>100*S106</f>
        <v>11.8320611</v>
      </c>
      <c r="S106" s="35">
        <v>0.118320611</v>
      </c>
      <c r="T106" s="16"/>
      <c r="U106" s="37">
        <v>78770</v>
      </c>
      <c r="V106" s="37">
        <v>43492</v>
      </c>
      <c r="W106" s="37">
        <v>159</v>
      </c>
      <c r="X106" s="37">
        <v>12736</v>
      </c>
      <c r="Y106" s="37">
        <v>8632</v>
      </c>
      <c r="Z106" s="38">
        <f>100*Y106/$V106</f>
        <v>19.8473282442748</v>
      </c>
      <c r="AA106" s="37">
        <f>IF(Z106&gt;$V$8,1,0)</f>
        <v>0</v>
      </c>
      <c r="AB106" s="38">
        <f>IF($I106=Y$16,Z106,0)</f>
        <v>19.8473282442748</v>
      </c>
      <c r="AC106" s="37">
        <v>21368</v>
      </c>
      <c r="AD106" s="38">
        <f>100*AC106/$V106</f>
        <v>49.1308746436126</v>
      </c>
      <c r="AE106" s="37">
        <f>IF(AD106&gt;$V$8,1,0)</f>
        <v>0</v>
      </c>
      <c r="AF106" s="38">
        <f>IF($I106=AC$16,AD106,0)</f>
        <v>0</v>
      </c>
      <c r="AG106" s="37">
        <v>2517</v>
      </c>
      <c r="AH106" s="38">
        <f>100*AG106/$V106</f>
        <v>5.78727122229376</v>
      </c>
      <c r="AI106" s="37">
        <f>IF(AH106&gt;$V$8,1,0)</f>
        <v>0</v>
      </c>
      <c r="AJ106" s="38">
        <f>IF($I106=AG$16,AH106,0)</f>
        <v>0</v>
      </c>
      <c r="AK106" s="37">
        <v>5146</v>
      </c>
      <c r="AL106" s="38">
        <f>100*AK106/$V106</f>
        <v>11.8320610687023</v>
      </c>
      <c r="AM106" s="37">
        <f>IF(AL106&gt;$V$8,1,0)</f>
        <v>0</v>
      </c>
      <c r="AN106" s="38">
        <f>IF($I106=AK$16,AL106,0)</f>
        <v>0</v>
      </c>
      <c r="AO106" s="37">
        <v>3713</v>
      </c>
      <c r="AP106" s="38">
        <f>100*AO106/$V106</f>
        <v>8.537202244090871</v>
      </c>
      <c r="AQ106" s="37">
        <f>IF(AP106&gt;$V$8,1,0)</f>
        <v>0</v>
      </c>
      <c r="AR106" s="38">
        <f>IF($I106=AO$16,AP106,0)</f>
        <v>0</v>
      </c>
      <c r="AS106" s="37">
        <v>0</v>
      </c>
      <c r="AT106" s="38">
        <f>100*AS106/$V106</f>
        <v>0</v>
      </c>
      <c r="AU106" s="37">
        <f>IF(AT106&gt;$V$8,1,0)</f>
        <v>0</v>
      </c>
      <c r="AV106" s="38">
        <f>IF($I106=AS$16,AT106,0)</f>
        <v>0</v>
      </c>
      <c r="AW106" s="37">
        <v>0</v>
      </c>
      <c r="AX106" s="38">
        <f>100*AW106/$V106</f>
        <v>0</v>
      </c>
      <c r="AY106" s="37">
        <f>IF(AX106&gt;$V$8,1,0)</f>
        <v>0</v>
      </c>
      <c r="AZ106" s="38">
        <f>IF($I106=AW$16,AX106,0)</f>
        <v>0</v>
      </c>
      <c r="BA106" s="37">
        <v>0</v>
      </c>
      <c r="BB106" s="38">
        <f>100*BA106/$V106</f>
        <v>0</v>
      </c>
      <c r="BC106" s="37">
        <f>IF(BB106&gt;$V$8,1,0)</f>
        <v>0</v>
      </c>
      <c r="BD106" s="38">
        <f>IF($I106=BA$16,BB106,0)</f>
        <v>0</v>
      </c>
      <c r="BE106" s="37">
        <v>0</v>
      </c>
      <c r="BF106" s="38">
        <f>100*BE106/$V106</f>
        <v>0</v>
      </c>
      <c r="BG106" s="37">
        <f>IF(BF106&gt;$V$8,1,0)</f>
        <v>0</v>
      </c>
      <c r="BH106" s="38">
        <f>IF($I106=BE$16,BF106,0)</f>
        <v>0</v>
      </c>
      <c r="BI106" s="37">
        <v>0</v>
      </c>
      <c r="BJ106" s="38">
        <f>100*BI106/$V106</f>
        <v>0</v>
      </c>
      <c r="BK106" s="37">
        <f>IF(BJ106&gt;$V$8,1,0)</f>
        <v>0</v>
      </c>
      <c r="BL106" s="38">
        <f>IF($I106=BI$16,BJ106,0)</f>
        <v>0</v>
      </c>
      <c r="BM106" s="37">
        <v>0</v>
      </c>
      <c r="BN106" s="38">
        <f>100*BM106/$V106</f>
        <v>0</v>
      </c>
      <c r="BO106" s="37">
        <f>IF(BN106&gt;$V$8,1,0)</f>
        <v>0</v>
      </c>
      <c r="BP106" s="38">
        <f>IF($I106=BM$16,BN106,0)</f>
        <v>0</v>
      </c>
      <c r="BQ106" s="37">
        <v>0</v>
      </c>
      <c r="BR106" s="38">
        <f>100*BQ106/$V106</f>
        <v>0</v>
      </c>
      <c r="BS106" s="37">
        <f>IF(BR106&gt;$V$8,1,0)</f>
        <v>0</v>
      </c>
      <c r="BT106" s="38">
        <f>IF($I106=BQ$16,BR106,0)</f>
        <v>0</v>
      </c>
      <c r="BU106" s="37">
        <v>0</v>
      </c>
      <c r="BV106" s="38">
        <f>100*BU106/$V106</f>
        <v>0</v>
      </c>
      <c r="BW106" s="37">
        <f>IF(BV106&gt;$V$8,1,0)</f>
        <v>0</v>
      </c>
      <c r="BX106" s="38">
        <f>IF($I106=BU$16,BV106,0)</f>
        <v>0</v>
      </c>
      <c r="BY106" s="37">
        <v>1042</v>
      </c>
      <c r="BZ106" s="37">
        <v>0</v>
      </c>
      <c r="CA106" s="16"/>
      <c r="CB106" s="20"/>
      <c r="CC106" s="21"/>
    </row>
    <row r="107" ht="15.75" customHeight="1">
      <c r="A107" t="s" s="32">
        <v>297</v>
      </c>
      <c r="B107" t="s" s="71">
        <f>_xlfn.IFS(H107=0,F107,K107=1,I107,L107=1,Q107)</f>
        <v>9</v>
      </c>
      <c r="C107" s="72">
        <f>_xlfn.IFS(H107=0,G107,K107=1,J107,L107=1,R107)</f>
        <v>49.1285030758715</v>
      </c>
      <c r="D107" t="s" s="73">
        <f>IF(F107="Lab","over","under")</f>
        <v>111</v>
      </c>
      <c r="E107" t="s" s="73">
        <v>112</v>
      </c>
      <c r="F107" t="s" s="74">
        <v>9</v>
      </c>
      <c r="G107" s="75">
        <f>AD107</f>
        <v>49.1285030758715</v>
      </c>
      <c r="H107" s="76">
        <f>K107+L107</f>
        <v>0</v>
      </c>
      <c r="I107" t="s" s="77">
        <v>5</v>
      </c>
      <c r="J107" s="75">
        <f>AB107</f>
        <v>15.3943096377307</v>
      </c>
      <c r="K107" s="25"/>
      <c r="L107" s="25"/>
      <c r="M107" s="25"/>
      <c r="N107" s="25"/>
      <c r="O107" t="s" s="73">
        <v>298</v>
      </c>
      <c r="P107" t="s" s="73">
        <v>297</v>
      </c>
      <c r="Q107" t="s" s="78">
        <v>21</v>
      </c>
      <c r="R107" s="79">
        <f>100*S107</f>
        <v>9.3045113</v>
      </c>
      <c r="S107" s="80">
        <v>0.093045113</v>
      </c>
      <c r="T107" s="28"/>
      <c r="U107" s="29">
        <v>78669</v>
      </c>
      <c r="V107" s="29">
        <v>46816</v>
      </c>
      <c r="W107" s="29">
        <v>214</v>
      </c>
      <c r="X107" s="29">
        <v>15793</v>
      </c>
      <c r="Y107" s="29">
        <v>7207</v>
      </c>
      <c r="Z107" s="31">
        <f>100*Y107/$V107</f>
        <v>15.3943096377307</v>
      </c>
      <c r="AA107" s="29">
        <f>IF(Z107&gt;$V$8,1,0)</f>
        <v>0</v>
      </c>
      <c r="AB107" s="31">
        <f>IF($I107=Y$16,Z107,0)</f>
        <v>15.3943096377307</v>
      </c>
      <c r="AC107" s="29">
        <v>23000</v>
      </c>
      <c r="AD107" s="31">
        <f>100*AC107/$V107</f>
        <v>49.1285030758715</v>
      </c>
      <c r="AE107" s="29">
        <f>IF(AD107&gt;$V$8,1,0)</f>
        <v>0</v>
      </c>
      <c r="AF107" s="31">
        <f>IF($I107=AC$16,AD107,0)</f>
        <v>0</v>
      </c>
      <c r="AG107" s="29">
        <v>2832</v>
      </c>
      <c r="AH107" s="31">
        <f>100*AG107/$V107</f>
        <v>6.04921394395079</v>
      </c>
      <c r="AI107" s="29">
        <f>IF(AH107&gt;$V$8,1,0)</f>
        <v>0</v>
      </c>
      <c r="AJ107" s="31">
        <f>IF($I107=AG$16,AH107,0)</f>
        <v>0</v>
      </c>
      <c r="AK107" s="29">
        <v>2585</v>
      </c>
      <c r="AL107" s="31">
        <f>100*AK107/$V107</f>
        <v>5.52161654135338</v>
      </c>
      <c r="AM107" s="29">
        <f>IF(AL107&gt;$V$8,1,0)</f>
        <v>0</v>
      </c>
      <c r="AN107" s="31">
        <f>IF($I107=AK$16,AL107,0)</f>
        <v>0</v>
      </c>
      <c r="AO107" s="29">
        <v>4356</v>
      </c>
      <c r="AP107" s="31">
        <f>100*AO107/$V107</f>
        <v>9.30451127819549</v>
      </c>
      <c r="AQ107" s="29">
        <f>IF(AP107&gt;$V$8,1,0)</f>
        <v>0</v>
      </c>
      <c r="AR107" s="31">
        <f>IF($I107=AO$16,AP107,0)</f>
        <v>0</v>
      </c>
      <c r="AS107" s="29">
        <v>0</v>
      </c>
      <c r="AT107" s="31">
        <f>100*AS107/$V107</f>
        <v>0</v>
      </c>
      <c r="AU107" s="29">
        <f>IF(AT107&gt;$V$8,1,0)</f>
        <v>0</v>
      </c>
      <c r="AV107" s="31">
        <f>IF($I107=AS$16,AT107,0)</f>
        <v>0</v>
      </c>
      <c r="AW107" s="29">
        <v>0</v>
      </c>
      <c r="AX107" s="31">
        <f>100*AW107/$V107</f>
        <v>0</v>
      </c>
      <c r="AY107" s="29">
        <f>IF(AX107&gt;$V$8,1,0)</f>
        <v>0</v>
      </c>
      <c r="AZ107" s="31">
        <f>IF($I107=AW$16,AX107,0)</f>
        <v>0</v>
      </c>
      <c r="BA107" s="29">
        <v>0</v>
      </c>
      <c r="BB107" s="31">
        <f>100*BA107/$V107</f>
        <v>0</v>
      </c>
      <c r="BC107" s="29">
        <f>IF(BB107&gt;$V$8,1,0)</f>
        <v>0</v>
      </c>
      <c r="BD107" s="31">
        <f>IF($I107=BA$16,BB107,0)</f>
        <v>0</v>
      </c>
      <c r="BE107" s="29">
        <v>0</v>
      </c>
      <c r="BF107" s="31">
        <f>100*BE107/$V107</f>
        <v>0</v>
      </c>
      <c r="BG107" s="29">
        <f>IF(BF107&gt;$V$8,1,0)</f>
        <v>0</v>
      </c>
      <c r="BH107" s="31">
        <f>IF($I107=BE$16,BF107,0)</f>
        <v>0</v>
      </c>
      <c r="BI107" s="29">
        <v>0</v>
      </c>
      <c r="BJ107" s="31">
        <f>100*BI107/$V107</f>
        <v>0</v>
      </c>
      <c r="BK107" s="29">
        <f>IF(BJ107&gt;$V$8,1,0)</f>
        <v>0</v>
      </c>
      <c r="BL107" s="31">
        <f>IF($I107=BI$16,BJ107,0)</f>
        <v>0</v>
      </c>
      <c r="BM107" s="29">
        <v>0</v>
      </c>
      <c r="BN107" s="31">
        <f>100*BM107/$V107</f>
        <v>0</v>
      </c>
      <c r="BO107" s="29">
        <f>IF(BN107&gt;$V$8,1,0)</f>
        <v>0</v>
      </c>
      <c r="BP107" s="31">
        <f>IF($I107=BM$16,BN107,0)</f>
        <v>0</v>
      </c>
      <c r="BQ107" s="29">
        <v>0</v>
      </c>
      <c r="BR107" s="31">
        <f>100*BQ107/$V107</f>
        <v>0</v>
      </c>
      <c r="BS107" s="29">
        <f>IF(BR107&gt;$V$8,1,0)</f>
        <v>0</v>
      </c>
      <c r="BT107" s="31">
        <f>IF($I107=BQ$16,BR107,0)</f>
        <v>0</v>
      </c>
      <c r="BU107" s="29">
        <v>0</v>
      </c>
      <c r="BV107" s="31">
        <f>100*BU107/$V107</f>
        <v>0</v>
      </c>
      <c r="BW107" s="29">
        <f>IF(BV107&gt;$V$8,1,0)</f>
        <v>0</v>
      </c>
      <c r="BX107" s="31">
        <f>IF($I107=BU$16,BV107,0)</f>
        <v>0</v>
      </c>
      <c r="BY107" s="29">
        <v>1131</v>
      </c>
      <c r="BZ107" s="29">
        <v>0</v>
      </c>
      <c r="CA107" s="28"/>
      <c r="CB107" s="20"/>
      <c r="CC107" s="21"/>
    </row>
    <row r="108" ht="19.95" customHeight="1">
      <c r="A108" t="s" s="32">
        <v>299</v>
      </c>
      <c r="B108" t="s" s="71">
        <f>_xlfn.IFS(H108=0,F108,K108=1,I108,L108=1,Q108)</f>
        <v>9</v>
      </c>
      <c r="C108" s="72">
        <f>_xlfn.IFS(H108=0,G108,K108=1,J108,L108=1,R108)</f>
        <v>49.1159739660739</v>
      </c>
      <c r="D108" t="s" s="68">
        <f>IF(F108="Lab","over","under")</f>
        <v>111</v>
      </c>
      <c r="E108" t="s" s="68">
        <v>112</v>
      </c>
      <c r="F108" t="s" s="74">
        <v>9</v>
      </c>
      <c r="G108" s="81">
        <f>AD108</f>
        <v>49.1159739660739</v>
      </c>
      <c r="H108" s="82">
        <f>K108+L108</f>
        <v>0</v>
      </c>
      <c r="I108" t="s" s="77">
        <v>25</v>
      </c>
      <c r="J108" s="81">
        <f>AV108</f>
        <v>30.9614103418234</v>
      </c>
      <c r="K108" s="13"/>
      <c r="L108" s="13"/>
      <c r="M108" s="13"/>
      <c r="N108" s="13"/>
      <c r="O108" t="s" s="68">
        <v>300</v>
      </c>
      <c r="P108" t="s" s="68">
        <v>299</v>
      </c>
      <c r="Q108" t="s" s="78">
        <v>17</v>
      </c>
      <c r="R108" s="83">
        <f>100*S108</f>
        <v>7.6974325</v>
      </c>
      <c r="S108" s="35">
        <v>0.076974325</v>
      </c>
      <c r="T108" s="16"/>
      <c r="U108" s="37">
        <v>71777</v>
      </c>
      <c r="V108" s="37">
        <v>39026</v>
      </c>
      <c r="W108" s="37">
        <v>125</v>
      </c>
      <c r="X108" s="37">
        <v>7085</v>
      </c>
      <c r="Y108" s="37">
        <v>2415</v>
      </c>
      <c r="Z108" s="38">
        <f>100*Y108/$V108</f>
        <v>6.1881822374827</v>
      </c>
      <c r="AA108" s="37">
        <f>IF(Z108&gt;$V$8,1,0)</f>
        <v>0</v>
      </c>
      <c r="AB108" s="38">
        <f>IF($I108=Y$16,Z108,0)</f>
        <v>0</v>
      </c>
      <c r="AC108" s="37">
        <v>19168</v>
      </c>
      <c r="AD108" s="38">
        <f>100*AC108/$V108</f>
        <v>49.1159739660739</v>
      </c>
      <c r="AE108" s="37">
        <f>IF(AD108&gt;$V$8,1,0)</f>
        <v>0</v>
      </c>
      <c r="AF108" s="38">
        <f>IF($I108=AC$16,AD108,0)</f>
        <v>0</v>
      </c>
      <c r="AG108" s="37">
        <v>822</v>
      </c>
      <c r="AH108" s="38">
        <f>100*AG108/$V108</f>
        <v>2.10628811561523</v>
      </c>
      <c r="AI108" s="37">
        <f>IF(AH108&gt;$V$8,1,0)</f>
        <v>0</v>
      </c>
      <c r="AJ108" s="38">
        <f>IF($I108=AG$16,AH108,0)</f>
        <v>0</v>
      </c>
      <c r="AK108" s="37">
        <v>3004</v>
      </c>
      <c r="AL108" s="38">
        <f>100*AK108/$V108</f>
        <v>7.69743248091016</v>
      </c>
      <c r="AM108" s="37">
        <f>IF(AL108&gt;$V$8,1,0)</f>
        <v>0</v>
      </c>
      <c r="AN108" s="38">
        <f>IF($I108=AK$16,AL108,0)</f>
        <v>0</v>
      </c>
      <c r="AO108" s="37">
        <v>1200</v>
      </c>
      <c r="AP108" s="38">
        <f>100*AO108/$V108</f>
        <v>3.07487316148209</v>
      </c>
      <c r="AQ108" s="37">
        <f>IF(AP108&gt;$V$8,1,0)</f>
        <v>0</v>
      </c>
      <c r="AR108" s="38">
        <f>IF($I108=AO$16,AP108,0)</f>
        <v>0</v>
      </c>
      <c r="AS108" s="37">
        <v>12083</v>
      </c>
      <c r="AT108" s="38">
        <f>100*AS108/$V108</f>
        <v>30.9614103418234</v>
      </c>
      <c r="AU108" s="37">
        <f>IF(AT108&gt;$V$8,1,0)</f>
        <v>0</v>
      </c>
      <c r="AV108" s="38">
        <f>IF($I108=AS$16,AT108,0)</f>
        <v>30.9614103418234</v>
      </c>
      <c r="AW108" s="37">
        <v>0</v>
      </c>
      <c r="AX108" s="38">
        <f>100*AW108/$V108</f>
        <v>0</v>
      </c>
      <c r="AY108" s="37">
        <f>IF(AX108&gt;$V$8,1,0)</f>
        <v>0</v>
      </c>
      <c r="AZ108" s="38">
        <f>IF($I108=AW$16,AX108,0)</f>
        <v>0</v>
      </c>
      <c r="BA108" s="37">
        <v>0</v>
      </c>
      <c r="BB108" s="38">
        <f>100*BA108/$V108</f>
        <v>0</v>
      </c>
      <c r="BC108" s="37">
        <f>IF(BB108&gt;$V$8,1,0)</f>
        <v>0</v>
      </c>
      <c r="BD108" s="38">
        <f>IF($I108=BA$16,BB108,0)</f>
        <v>0</v>
      </c>
      <c r="BE108" s="37">
        <v>0</v>
      </c>
      <c r="BF108" s="38">
        <f>100*BE108/$V108</f>
        <v>0</v>
      </c>
      <c r="BG108" s="37">
        <f>IF(BF108&gt;$V$8,1,0)</f>
        <v>0</v>
      </c>
      <c r="BH108" s="38">
        <f>IF($I108=BE$16,BF108,0)</f>
        <v>0</v>
      </c>
      <c r="BI108" s="37">
        <v>0</v>
      </c>
      <c r="BJ108" s="38">
        <f>100*BI108/$V108</f>
        <v>0</v>
      </c>
      <c r="BK108" s="37">
        <f>IF(BJ108&gt;$V$8,1,0)</f>
        <v>0</v>
      </c>
      <c r="BL108" s="38">
        <f>IF($I108=BI$16,BJ108,0)</f>
        <v>0</v>
      </c>
      <c r="BM108" s="37">
        <v>0</v>
      </c>
      <c r="BN108" s="38">
        <f>100*BM108/$V108</f>
        <v>0</v>
      </c>
      <c r="BO108" s="37">
        <f>IF(BN108&gt;$V$8,1,0)</f>
        <v>0</v>
      </c>
      <c r="BP108" s="38">
        <f>IF($I108=BM$16,BN108,0)</f>
        <v>0</v>
      </c>
      <c r="BQ108" s="37">
        <v>0</v>
      </c>
      <c r="BR108" s="38">
        <f>100*BQ108/$V108</f>
        <v>0</v>
      </c>
      <c r="BS108" s="37">
        <f>IF(BR108&gt;$V$8,1,0)</f>
        <v>0</v>
      </c>
      <c r="BT108" s="38">
        <f>IF($I108=BQ$16,BR108,0)</f>
        <v>0</v>
      </c>
      <c r="BU108" s="37">
        <v>0</v>
      </c>
      <c r="BV108" s="38">
        <f>100*BU108/$V108</f>
        <v>0</v>
      </c>
      <c r="BW108" s="37">
        <f>IF(BV108&gt;$V$8,1,0)</f>
        <v>0</v>
      </c>
      <c r="BX108" s="38">
        <f>IF($I108=BU$16,BV108,0)</f>
        <v>0</v>
      </c>
      <c r="BY108" s="37">
        <v>0</v>
      </c>
      <c r="BZ108" s="37">
        <v>0</v>
      </c>
      <c r="CA108" s="16"/>
      <c r="CB108" s="20"/>
      <c r="CC108" s="21"/>
    </row>
    <row r="109" ht="15.75" customHeight="1">
      <c r="A109" t="s" s="32">
        <v>301</v>
      </c>
      <c r="B109" t="s" s="71">
        <f>_xlfn.IFS(H109=0,F109,K109=1,I109,L109=1,Q109)</f>
        <v>9</v>
      </c>
      <c r="C109" s="72">
        <f>_xlfn.IFS(H109=0,G109,K109=1,J109,L109=1,R109)</f>
        <v>49.068158787505</v>
      </c>
      <c r="D109" t="s" s="73">
        <f>IF(F109="Lab","over","under")</f>
        <v>111</v>
      </c>
      <c r="E109" t="s" s="73">
        <v>112</v>
      </c>
      <c r="F109" t="s" s="74">
        <v>9</v>
      </c>
      <c r="G109" s="75">
        <f>AD109</f>
        <v>49.068158787505</v>
      </c>
      <c r="H109" s="76">
        <f>K109+L109</f>
        <v>0</v>
      </c>
      <c r="I109" t="s" s="77">
        <v>17</v>
      </c>
      <c r="J109" s="75">
        <f>AN109</f>
        <v>20.8265409525488</v>
      </c>
      <c r="K109" s="25"/>
      <c r="L109" s="25"/>
      <c r="M109" s="25"/>
      <c r="N109" s="25"/>
      <c r="O109" t="s" s="73">
        <v>302</v>
      </c>
      <c r="P109" t="s" s="73">
        <v>301</v>
      </c>
      <c r="Q109" t="s" s="78">
        <v>5</v>
      </c>
      <c r="R109" s="79">
        <f>100*S109</f>
        <v>18.9276116</v>
      </c>
      <c r="S109" s="80">
        <v>0.189276116</v>
      </c>
      <c r="T109" s="28"/>
      <c r="U109" s="29">
        <v>76228</v>
      </c>
      <c r="V109" s="29">
        <v>45394</v>
      </c>
      <c r="W109" s="29">
        <v>128</v>
      </c>
      <c r="X109" s="29">
        <v>12820</v>
      </c>
      <c r="Y109" s="29">
        <v>8592</v>
      </c>
      <c r="Z109" s="31">
        <f>100*Y109/$V109</f>
        <v>18.9276115786227</v>
      </c>
      <c r="AA109" s="29">
        <f>IF(Z109&gt;$V$8,1,0)</f>
        <v>0</v>
      </c>
      <c r="AB109" s="31">
        <f>IF($I109=Y$16,Z109,0)</f>
        <v>0</v>
      </c>
      <c r="AC109" s="29">
        <v>22274</v>
      </c>
      <c r="AD109" s="31">
        <f>100*AC109/$V109</f>
        <v>49.068158787505</v>
      </c>
      <c r="AE109" s="29">
        <f>IF(AD109&gt;$V$8,1,0)</f>
        <v>0</v>
      </c>
      <c r="AF109" s="31">
        <f>IF($I109=AC$16,AD109,0)</f>
        <v>0</v>
      </c>
      <c r="AG109" s="29">
        <v>1898</v>
      </c>
      <c r="AH109" s="31">
        <f>100*AG109/$V109</f>
        <v>4.18116931753095</v>
      </c>
      <c r="AI109" s="29">
        <f>IF(AH109&gt;$V$8,1,0)</f>
        <v>0</v>
      </c>
      <c r="AJ109" s="31">
        <f>IF($I109=AG$16,AH109,0)</f>
        <v>0</v>
      </c>
      <c r="AK109" s="29">
        <v>9454</v>
      </c>
      <c r="AL109" s="31">
        <f>100*AK109/$V109</f>
        <v>20.8265409525488</v>
      </c>
      <c r="AM109" s="29">
        <f>IF(AL109&gt;$V$8,1,0)</f>
        <v>0</v>
      </c>
      <c r="AN109" s="31">
        <f>IF($I109=AK$16,AL109,0)</f>
        <v>20.8265409525488</v>
      </c>
      <c r="AO109" s="29">
        <v>2144</v>
      </c>
      <c r="AP109" s="31">
        <f>100*AO109/$V109</f>
        <v>4.72309115742169</v>
      </c>
      <c r="AQ109" s="29">
        <f>IF(AP109&gt;$V$8,1,0)</f>
        <v>0</v>
      </c>
      <c r="AR109" s="31">
        <f>IF($I109=AO$16,AP109,0)</f>
        <v>0</v>
      </c>
      <c r="AS109" s="29">
        <v>0</v>
      </c>
      <c r="AT109" s="31">
        <f>100*AS109/$V109</f>
        <v>0</v>
      </c>
      <c r="AU109" s="29">
        <f>IF(AT109&gt;$V$8,1,0)</f>
        <v>0</v>
      </c>
      <c r="AV109" s="31">
        <f>IF($I109=AS$16,AT109,0)</f>
        <v>0</v>
      </c>
      <c r="AW109" s="29">
        <v>0</v>
      </c>
      <c r="AX109" s="31">
        <f>100*AW109/$V109</f>
        <v>0</v>
      </c>
      <c r="AY109" s="29">
        <f>IF(AX109&gt;$V$8,1,0)</f>
        <v>0</v>
      </c>
      <c r="AZ109" s="31">
        <f>IF($I109=AW$16,AX109,0)</f>
        <v>0</v>
      </c>
      <c r="BA109" s="29">
        <v>0</v>
      </c>
      <c r="BB109" s="31">
        <f>100*BA109/$V109</f>
        <v>0</v>
      </c>
      <c r="BC109" s="29">
        <f>IF(BB109&gt;$V$8,1,0)</f>
        <v>0</v>
      </c>
      <c r="BD109" s="31">
        <f>IF($I109=BA$16,BB109,0)</f>
        <v>0</v>
      </c>
      <c r="BE109" s="29">
        <v>0</v>
      </c>
      <c r="BF109" s="31">
        <f>100*BE109/$V109</f>
        <v>0</v>
      </c>
      <c r="BG109" s="29">
        <f>IF(BF109&gt;$V$8,1,0)</f>
        <v>0</v>
      </c>
      <c r="BH109" s="31">
        <f>IF($I109=BE$16,BF109,0)</f>
        <v>0</v>
      </c>
      <c r="BI109" s="29">
        <v>0</v>
      </c>
      <c r="BJ109" s="31">
        <f>100*BI109/$V109</f>
        <v>0</v>
      </c>
      <c r="BK109" s="29">
        <f>IF(BJ109&gt;$V$8,1,0)</f>
        <v>0</v>
      </c>
      <c r="BL109" s="31">
        <f>IF($I109=BI$16,BJ109,0)</f>
        <v>0</v>
      </c>
      <c r="BM109" s="29">
        <v>0</v>
      </c>
      <c r="BN109" s="31">
        <f>100*BM109/$V109</f>
        <v>0</v>
      </c>
      <c r="BO109" s="29">
        <f>IF(BN109&gt;$V$8,1,0)</f>
        <v>0</v>
      </c>
      <c r="BP109" s="31">
        <f>IF($I109=BM$16,BN109,0)</f>
        <v>0</v>
      </c>
      <c r="BQ109" s="29">
        <v>0</v>
      </c>
      <c r="BR109" s="31">
        <f>100*BQ109/$V109</f>
        <v>0</v>
      </c>
      <c r="BS109" s="29">
        <f>IF(BR109&gt;$V$8,1,0)</f>
        <v>0</v>
      </c>
      <c r="BT109" s="31">
        <f>IF($I109=BQ$16,BR109,0)</f>
        <v>0</v>
      </c>
      <c r="BU109" s="29">
        <v>0</v>
      </c>
      <c r="BV109" s="31">
        <f>100*BU109/$V109</f>
        <v>0</v>
      </c>
      <c r="BW109" s="29">
        <f>IF(BV109&gt;$V$8,1,0)</f>
        <v>0</v>
      </c>
      <c r="BX109" s="31">
        <f>IF($I109=BU$16,BV109,0)</f>
        <v>0</v>
      </c>
      <c r="BY109" s="29">
        <v>990</v>
      </c>
      <c r="BZ109" s="29">
        <v>0</v>
      </c>
      <c r="CA109" s="28"/>
      <c r="CB109" s="20"/>
      <c r="CC109" s="21"/>
    </row>
    <row r="110" ht="15.75" customHeight="1">
      <c r="A110" t="s" s="32">
        <v>303</v>
      </c>
      <c r="B110" t="s" s="71">
        <f>_xlfn.IFS(H110=0,F110,K110=1,I110,L110=1,Q110)</f>
        <v>9</v>
      </c>
      <c r="C110" s="72">
        <f>_xlfn.IFS(H110=0,G110,K110=1,J110,L110=1,R110)</f>
        <v>48.9971684756961</v>
      </c>
      <c r="D110" t="s" s="68">
        <f>IF(F110="Lab","over","under")</f>
        <v>111</v>
      </c>
      <c r="E110" t="s" s="68">
        <v>112</v>
      </c>
      <c r="F110" t="s" s="74">
        <v>9</v>
      </c>
      <c r="G110" s="81">
        <f>AD110</f>
        <v>48.9971684756961</v>
      </c>
      <c r="H110" s="82">
        <f>K110+L110</f>
        <v>0</v>
      </c>
      <c r="I110" t="s" s="77">
        <v>17</v>
      </c>
      <c r="J110" s="81">
        <f>AN110</f>
        <v>28.6219915054271</v>
      </c>
      <c r="K110" s="13"/>
      <c r="L110" s="13"/>
      <c r="M110" s="13"/>
      <c r="N110" s="13"/>
      <c r="O110" t="s" s="68">
        <v>304</v>
      </c>
      <c r="P110" t="s" s="68">
        <v>303</v>
      </c>
      <c r="Q110" t="s" s="78">
        <v>5</v>
      </c>
      <c r="R110" s="83">
        <f>100*S110</f>
        <v>13.2609722</v>
      </c>
      <c r="S110" s="35">
        <v>0.132609722</v>
      </c>
      <c r="T110" s="16"/>
      <c r="U110" s="37">
        <v>69133</v>
      </c>
      <c r="V110" s="37">
        <v>33904</v>
      </c>
      <c r="W110" s="37">
        <v>109</v>
      </c>
      <c r="X110" s="37">
        <v>6908</v>
      </c>
      <c r="Y110" s="37">
        <v>4496</v>
      </c>
      <c r="Z110" s="38">
        <f>100*Y110/$V110</f>
        <v>13.2609721566777</v>
      </c>
      <c r="AA110" s="37">
        <f>IF(Z110&gt;$V$8,1,0)</f>
        <v>0</v>
      </c>
      <c r="AB110" s="38">
        <f>IF($I110=Y$16,Z110,0)</f>
        <v>0</v>
      </c>
      <c r="AC110" s="37">
        <v>16612</v>
      </c>
      <c r="AD110" s="38">
        <f>100*AC110/$V110</f>
        <v>48.9971684756961</v>
      </c>
      <c r="AE110" s="37">
        <f>IF(AD110&gt;$V$8,1,0)</f>
        <v>0</v>
      </c>
      <c r="AF110" s="38">
        <f>IF($I110=AC$16,AD110,0)</f>
        <v>0</v>
      </c>
      <c r="AG110" s="37">
        <v>1137</v>
      </c>
      <c r="AH110" s="38">
        <f>100*AG110/$V110</f>
        <v>3.35358659745163</v>
      </c>
      <c r="AI110" s="37">
        <f>IF(AH110&gt;$V$8,1,0)</f>
        <v>0</v>
      </c>
      <c r="AJ110" s="38">
        <f>IF($I110=AG$16,AH110,0)</f>
        <v>0</v>
      </c>
      <c r="AK110" s="37">
        <v>9704</v>
      </c>
      <c r="AL110" s="38">
        <f>100*AK110/$V110</f>
        <v>28.6219915054271</v>
      </c>
      <c r="AM110" s="37">
        <f>IF(AL110&gt;$V$8,1,0)</f>
        <v>0</v>
      </c>
      <c r="AN110" s="38">
        <f>IF($I110=AK$16,AL110,0)</f>
        <v>28.6219915054271</v>
      </c>
      <c r="AO110" s="37">
        <v>1687</v>
      </c>
      <c r="AP110" s="38">
        <f>100*AO110/$V110</f>
        <v>4.97581406323738</v>
      </c>
      <c r="AQ110" s="37">
        <f>IF(AP110&gt;$V$8,1,0)</f>
        <v>0</v>
      </c>
      <c r="AR110" s="38">
        <f>IF($I110=AO$16,AP110,0)</f>
        <v>0</v>
      </c>
      <c r="AS110" s="37">
        <v>0</v>
      </c>
      <c r="AT110" s="38">
        <f>100*AS110/$V110</f>
        <v>0</v>
      </c>
      <c r="AU110" s="37">
        <f>IF(AT110&gt;$V$8,1,0)</f>
        <v>0</v>
      </c>
      <c r="AV110" s="38">
        <f>IF($I110=AS$16,AT110,0)</f>
        <v>0</v>
      </c>
      <c r="AW110" s="37">
        <v>0</v>
      </c>
      <c r="AX110" s="38">
        <f>100*AW110/$V110</f>
        <v>0</v>
      </c>
      <c r="AY110" s="37">
        <f>IF(AX110&gt;$V$8,1,0)</f>
        <v>0</v>
      </c>
      <c r="AZ110" s="38">
        <f>IF($I110=AW$16,AX110,0)</f>
        <v>0</v>
      </c>
      <c r="BA110" s="37">
        <v>0</v>
      </c>
      <c r="BB110" s="38">
        <f>100*BA110/$V110</f>
        <v>0</v>
      </c>
      <c r="BC110" s="37">
        <f>IF(BB110&gt;$V$8,1,0)</f>
        <v>0</v>
      </c>
      <c r="BD110" s="38">
        <f>IF($I110=BA$16,BB110,0)</f>
        <v>0</v>
      </c>
      <c r="BE110" s="37">
        <v>0</v>
      </c>
      <c r="BF110" s="38">
        <f>100*BE110/$V110</f>
        <v>0</v>
      </c>
      <c r="BG110" s="37">
        <f>IF(BF110&gt;$V$8,1,0)</f>
        <v>0</v>
      </c>
      <c r="BH110" s="38">
        <f>IF($I110=BE$16,BF110,0)</f>
        <v>0</v>
      </c>
      <c r="BI110" s="37">
        <v>0</v>
      </c>
      <c r="BJ110" s="38">
        <f>100*BI110/$V110</f>
        <v>0</v>
      </c>
      <c r="BK110" s="37">
        <f>IF(BJ110&gt;$V$8,1,0)</f>
        <v>0</v>
      </c>
      <c r="BL110" s="38">
        <f>IF($I110=BI$16,BJ110,0)</f>
        <v>0</v>
      </c>
      <c r="BM110" s="37">
        <v>0</v>
      </c>
      <c r="BN110" s="38">
        <f>100*BM110/$V110</f>
        <v>0</v>
      </c>
      <c r="BO110" s="37">
        <f>IF(BN110&gt;$V$8,1,0)</f>
        <v>0</v>
      </c>
      <c r="BP110" s="38">
        <f>IF($I110=BM$16,BN110,0)</f>
        <v>0</v>
      </c>
      <c r="BQ110" s="37">
        <v>0</v>
      </c>
      <c r="BR110" s="38">
        <f>100*BQ110/$V110</f>
        <v>0</v>
      </c>
      <c r="BS110" s="37">
        <f>IF(BR110&gt;$V$8,1,0)</f>
        <v>0</v>
      </c>
      <c r="BT110" s="38">
        <f>IF($I110=BQ$16,BR110,0)</f>
        <v>0</v>
      </c>
      <c r="BU110" s="37">
        <v>0</v>
      </c>
      <c r="BV110" s="38">
        <f>100*BU110/$V110</f>
        <v>0</v>
      </c>
      <c r="BW110" s="37">
        <f>IF(BV110&gt;$V$8,1,0)</f>
        <v>0</v>
      </c>
      <c r="BX110" s="38">
        <f>IF($I110=BU$16,BV110,0)</f>
        <v>0</v>
      </c>
      <c r="BY110" s="37">
        <v>0</v>
      </c>
      <c r="BZ110" s="37">
        <v>0</v>
      </c>
      <c r="CA110" s="16"/>
      <c r="CB110" s="20"/>
      <c r="CC110" s="21"/>
    </row>
    <row r="111" ht="15.75" customHeight="1">
      <c r="A111" t="s" s="32">
        <v>305</v>
      </c>
      <c r="B111" t="s" s="71">
        <f>_xlfn.IFS(H111=0,F111,K111=1,I111,L111=1,Q111)</f>
        <v>9</v>
      </c>
      <c r="C111" s="72">
        <f>_xlfn.IFS(H111=0,G111,K111=1,J111,L111=1,R111)</f>
        <v>48.9688578437487</v>
      </c>
      <c r="D111" t="s" s="73">
        <f>IF(F111="Lab","over","under")</f>
        <v>111</v>
      </c>
      <c r="E111" t="s" s="73">
        <v>112</v>
      </c>
      <c r="F111" t="s" s="74">
        <v>9</v>
      </c>
      <c r="G111" s="75">
        <f>AD111</f>
        <v>48.9688578437487</v>
      </c>
      <c r="H111" s="76">
        <f>K111+L111</f>
        <v>0</v>
      </c>
      <c r="I111" t="s" s="77">
        <v>25</v>
      </c>
      <c r="J111" s="94">
        <f>AV111</f>
        <v>21.3920419109393</v>
      </c>
      <c r="K111" s="25"/>
      <c r="L111" s="25"/>
      <c r="M111" s="25"/>
      <c r="N111" s="25"/>
      <c r="O111" t="s" s="73">
        <v>306</v>
      </c>
      <c r="P111" t="s" s="73">
        <v>305</v>
      </c>
      <c r="Q111" t="s" s="78">
        <v>5</v>
      </c>
      <c r="R111" s="79">
        <f>100*S111</f>
        <v>11.5067981</v>
      </c>
      <c r="S111" s="80">
        <v>0.115067981</v>
      </c>
      <c r="T111" s="28"/>
      <c r="U111" s="29">
        <v>75456</v>
      </c>
      <c r="V111" s="29">
        <v>48102</v>
      </c>
      <c r="W111" s="29">
        <v>132</v>
      </c>
      <c r="X111" s="29">
        <v>13265</v>
      </c>
      <c r="Y111" s="29">
        <v>5535</v>
      </c>
      <c r="Z111" s="31">
        <f>100*Y111/$V111</f>
        <v>11.506798054135</v>
      </c>
      <c r="AA111" s="29">
        <f>IF(Z111&gt;$V$8,1,0)</f>
        <v>0</v>
      </c>
      <c r="AB111" s="31">
        <f>IF($I111=Y$16,Z111,0)</f>
        <v>0</v>
      </c>
      <c r="AC111" s="29">
        <v>23555</v>
      </c>
      <c r="AD111" s="31">
        <f>100*AC111/$V111</f>
        <v>48.9688578437487</v>
      </c>
      <c r="AE111" s="29">
        <f>IF(AD111&gt;$V$8,1,0)</f>
        <v>0</v>
      </c>
      <c r="AF111" s="31">
        <f>IF($I111=AC$16,AD111,0)</f>
        <v>0</v>
      </c>
      <c r="AG111" s="29">
        <v>2649</v>
      </c>
      <c r="AH111" s="31">
        <f>100*AG111/$V111</f>
        <v>5.50704752401148</v>
      </c>
      <c r="AI111" s="29">
        <f>IF(AH111&gt;$V$8,1,0)</f>
        <v>0</v>
      </c>
      <c r="AJ111" s="31">
        <f>IF($I111=AG$16,AH111,0)</f>
        <v>0</v>
      </c>
      <c r="AK111" s="29">
        <v>3039</v>
      </c>
      <c r="AL111" s="31">
        <f>100*AK111/$V111</f>
        <v>6.31782462267681</v>
      </c>
      <c r="AM111" s="29">
        <f>IF(AL111&gt;$V$8,1,0)</f>
        <v>0</v>
      </c>
      <c r="AN111" s="31">
        <f>IF($I111=AK$16,AL111,0)</f>
        <v>0</v>
      </c>
      <c r="AO111" s="29">
        <v>2477</v>
      </c>
      <c r="AP111" s="31">
        <f>100*AO111/$V111</f>
        <v>5.14947403434369</v>
      </c>
      <c r="AQ111" s="29">
        <f>IF(AP111&gt;$V$8,1,0)</f>
        <v>0</v>
      </c>
      <c r="AR111" s="31">
        <f>IF($I111=AO$16,AP111,0)</f>
        <v>0</v>
      </c>
      <c r="AS111" s="29">
        <v>10290</v>
      </c>
      <c r="AT111" s="31">
        <f>100*AS111/$V111</f>
        <v>21.3920419109393</v>
      </c>
      <c r="AU111" s="29">
        <f>IF(AT111&gt;$V$8,1,0)</f>
        <v>0</v>
      </c>
      <c r="AV111" s="31">
        <f>IF($I111=AS$16,AT111,0)</f>
        <v>21.3920419109393</v>
      </c>
      <c r="AW111" s="29">
        <v>0</v>
      </c>
      <c r="AX111" s="31">
        <f>100*AW111/$V111</f>
        <v>0</v>
      </c>
      <c r="AY111" s="29">
        <f>IF(AX111&gt;$V$8,1,0)</f>
        <v>0</v>
      </c>
      <c r="AZ111" s="31">
        <f>IF($I111=AW$16,AX111,0)</f>
        <v>0</v>
      </c>
      <c r="BA111" s="29">
        <v>0</v>
      </c>
      <c r="BB111" s="31">
        <f>100*BA111/$V111</f>
        <v>0</v>
      </c>
      <c r="BC111" s="29">
        <f>IF(BB111&gt;$V$8,1,0)</f>
        <v>0</v>
      </c>
      <c r="BD111" s="31">
        <f>IF($I111=BA$16,BB111,0)</f>
        <v>0</v>
      </c>
      <c r="BE111" s="29">
        <v>0</v>
      </c>
      <c r="BF111" s="31">
        <f>100*BE111/$V111</f>
        <v>0</v>
      </c>
      <c r="BG111" s="29">
        <f>IF(BF111&gt;$V$8,1,0)</f>
        <v>0</v>
      </c>
      <c r="BH111" s="31">
        <f>IF($I111=BE$16,BF111,0)</f>
        <v>0</v>
      </c>
      <c r="BI111" s="29">
        <v>0</v>
      </c>
      <c r="BJ111" s="31">
        <f>100*BI111/$V111</f>
        <v>0</v>
      </c>
      <c r="BK111" s="29">
        <f>IF(BJ111&gt;$V$8,1,0)</f>
        <v>0</v>
      </c>
      <c r="BL111" s="31">
        <f>IF($I111=BI$16,BJ111,0)</f>
        <v>0</v>
      </c>
      <c r="BM111" s="29">
        <v>0</v>
      </c>
      <c r="BN111" s="31">
        <f>100*BM111/$V111</f>
        <v>0</v>
      </c>
      <c r="BO111" s="29">
        <f>IF(BN111&gt;$V$8,1,0)</f>
        <v>0</v>
      </c>
      <c r="BP111" s="31">
        <f>IF($I111=BM$16,BN111,0)</f>
        <v>0</v>
      </c>
      <c r="BQ111" s="29">
        <v>0</v>
      </c>
      <c r="BR111" s="31">
        <f>100*BQ111/$V111</f>
        <v>0</v>
      </c>
      <c r="BS111" s="29">
        <f>IF(BR111&gt;$V$8,1,0)</f>
        <v>0</v>
      </c>
      <c r="BT111" s="31">
        <f>IF($I111=BQ$16,BR111,0)</f>
        <v>0</v>
      </c>
      <c r="BU111" s="29">
        <v>0</v>
      </c>
      <c r="BV111" s="31">
        <f>100*BU111/$V111</f>
        <v>0</v>
      </c>
      <c r="BW111" s="29">
        <f>IF(BV111&gt;$V$8,1,0)</f>
        <v>0</v>
      </c>
      <c r="BX111" s="31">
        <f>IF($I111=BU$16,BV111,0)</f>
        <v>0</v>
      </c>
      <c r="BY111" s="29">
        <v>0</v>
      </c>
      <c r="BZ111" s="29">
        <v>0</v>
      </c>
      <c r="CA111" s="28"/>
      <c r="CB111" s="20"/>
      <c r="CC111" s="21"/>
    </row>
    <row r="112" ht="15.75" customHeight="1">
      <c r="A112" t="s" s="32">
        <v>307</v>
      </c>
      <c r="B112" t="s" s="71">
        <f>_xlfn.IFS(H112=0,F112,K112=1,I112,L112=1,Q112)</f>
        <v>9</v>
      </c>
      <c r="C112" s="72">
        <f>_xlfn.IFS(H112=0,G112,K112=1,J112,L112=1,R112)</f>
        <v>48.9197450909279</v>
      </c>
      <c r="D112" t="s" s="68">
        <f>IF(F112="Lab","over","under")</f>
        <v>111</v>
      </c>
      <c r="E112" t="s" s="68">
        <v>112</v>
      </c>
      <c r="F112" t="s" s="74">
        <v>9</v>
      </c>
      <c r="G112" s="81">
        <f>AD112</f>
        <v>48.9197450909279</v>
      </c>
      <c r="H112" s="82">
        <f>K112+L112</f>
        <v>0</v>
      </c>
      <c r="I112" t="s" s="88">
        <v>153</v>
      </c>
      <c r="J112" s="96">
        <f>100*0.189420237</f>
        <v>18.9420237</v>
      </c>
      <c r="K112" s="110"/>
      <c r="L112" s="13"/>
      <c r="M112" s="13"/>
      <c r="N112" s="13"/>
      <c r="O112" t="s" s="68">
        <v>308</v>
      </c>
      <c r="P112" t="s" s="68">
        <v>307</v>
      </c>
      <c r="Q112" t="s" s="78">
        <v>21</v>
      </c>
      <c r="R112" s="83">
        <f>100*S112</f>
        <v>10.4398736</v>
      </c>
      <c r="S112" s="35">
        <v>0.104398736</v>
      </c>
      <c r="T112" s="16"/>
      <c r="U112" s="37">
        <v>71300</v>
      </c>
      <c r="V112" s="37">
        <v>38602</v>
      </c>
      <c r="W112" s="37">
        <v>223</v>
      </c>
      <c r="X112" s="37">
        <v>11572</v>
      </c>
      <c r="Y112" s="37">
        <v>2776</v>
      </c>
      <c r="Z112" s="38">
        <f>100*Y112/$V112</f>
        <v>7.19133723641262</v>
      </c>
      <c r="AA112" s="37">
        <f>IF(Z112&gt;$V$8,1,0)</f>
        <v>0</v>
      </c>
      <c r="AB112" s="38">
        <f>IF($I112=Y$16,Z112,0)</f>
        <v>0</v>
      </c>
      <c r="AC112" s="37">
        <v>18884</v>
      </c>
      <c r="AD112" s="38">
        <f>100*AC112/$V112</f>
        <v>48.9197450909279</v>
      </c>
      <c r="AE112" s="37">
        <f>IF(AD112&gt;$V$8,1,0)</f>
        <v>0</v>
      </c>
      <c r="AF112" s="38">
        <f>IF($I112=AC$16,AD112,0)</f>
        <v>0</v>
      </c>
      <c r="AG112" s="37">
        <v>2236</v>
      </c>
      <c r="AH112" s="38">
        <f>100*AG112/$V112</f>
        <v>5.79244598725455</v>
      </c>
      <c r="AI112" s="37">
        <f>IF(AH112&gt;$V$8,1,0)</f>
        <v>0</v>
      </c>
      <c r="AJ112" s="38">
        <f>IF($I112=AG$16,AH112,0)</f>
        <v>0</v>
      </c>
      <c r="AK112" s="37">
        <v>2371</v>
      </c>
      <c r="AL112" s="38">
        <f>100*AK112/$V112</f>
        <v>6.14216879954407</v>
      </c>
      <c r="AM112" s="37">
        <f>IF(AL112&gt;$V$8,1,0)</f>
        <v>0</v>
      </c>
      <c r="AN112" s="38">
        <f>IF($I112=AK$16,AL112,0)</f>
        <v>0</v>
      </c>
      <c r="AO112" s="37">
        <v>4030</v>
      </c>
      <c r="AP112" s="38">
        <f>100*AO112/$V112</f>
        <v>10.4398735816797</v>
      </c>
      <c r="AQ112" s="37">
        <f>IF(AP112&gt;$V$8,1,0)</f>
        <v>0</v>
      </c>
      <c r="AR112" s="38">
        <f>IF($I112=AO$16,AP112,0)</f>
        <v>0</v>
      </c>
      <c r="AS112" s="37">
        <v>0</v>
      </c>
      <c r="AT112" s="38">
        <f>100*AS112/$V112</f>
        <v>0</v>
      </c>
      <c r="AU112" s="37">
        <f>IF(AT112&gt;$V$8,1,0)</f>
        <v>0</v>
      </c>
      <c r="AV112" s="38">
        <f>IF($I112=AS$16,AT112,0)</f>
        <v>0</v>
      </c>
      <c r="AW112" s="37">
        <v>0</v>
      </c>
      <c r="AX112" s="38">
        <f>100*AW112/$V112</f>
        <v>0</v>
      </c>
      <c r="AY112" s="37">
        <f>IF(AX112&gt;$V$8,1,0)</f>
        <v>0</v>
      </c>
      <c r="AZ112" s="38">
        <f>IF($I112=AW$16,AX112,0)</f>
        <v>0</v>
      </c>
      <c r="BA112" s="37">
        <v>0</v>
      </c>
      <c r="BB112" s="38">
        <f>100*BA112/$V112</f>
        <v>0</v>
      </c>
      <c r="BC112" s="37">
        <f>IF(BB112&gt;$V$8,1,0)</f>
        <v>0</v>
      </c>
      <c r="BD112" s="38">
        <f>IF($I112=BA$16,BB112,0)</f>
        <v>0</v>
      </c>
      <c r="BE112" s="37">
        <v>0</v>
      </c>
      <c r="BF112" s="38">
        <f>100*BE112/$V112</f>
        <v>0</v>
      </c>
      <c r="BG112" s="37">
        <f>IF(BF112&gt;$V$8,1,0)</f>
        <v>0</v>
      </c>
      <c r="BH112" s="38">
        <f>IF($I112=BE$16,BF112,0)</f>
        <v>0</v>
      </c>
      <c r="BI112" s="37">
        <v>0</v>
      </c>
      <c r="BJ112" s="38">
        <f>100*BI112/$V112</f>
        <v>0</v>
      </c>
      <c r="BK112" s="37">
        <f>IF(BJ112&gt;$V$8,1,0)</f>
        <v>0</v>
      </c>
      <c r="BL112" s="38">
        <f>IF($I112=BI$16,BJ112,0)</f>
        <v>0</v>
      </c>
      <c r="BM112" s="37">
        <v>0</v>
      </c>
      <c r="BN112" s="38">
        <f>100*BM112/$V112</f>
        <v>0</v>
      </c>
      <c r="BO112" s="37">
        <f>IF(BN112&gt;$V$8,1,0)</f>
        <v>0</v>
      </c>
      <c r="BP112" s="38">
        <f>IF($I112=BM$16,BN112,0)</f>
        <v>0</v>
      </c>
      <c r="BQ112" s="37">
        <v>0</v>
      </c>
      <c r="BR112" s="38">
        <f>100*BQ112/$V112</f>
        <v>0</v>
      </c>
      <c r="BS112" s="37">
        <f>IF(BR112&gt;$V$8,1,0)</f>
        <v>0</v>
      </c>
      <c r="BT112" s="38">
        <f>IF($I112=BQ$16,BR112,0)</f>
        <v>0</v>
      </c>
      <c r="BU112" s="37">
        <v>0</v>
      </c>
      <c r="BV112" s="38">
        <f>100*BU112/$V112</f>
        <v>0</v>
      </c>
      <c r="BW112" s="37">
        <f>IF(BV112&gt;$V$8,1,0)</f>
        <v>0</v>
      </c>
      <c r="BX112" s="38">
        <f>IF($I112=BU$16,BV112,0)</f>
        <v>0</v>
      </c>
      <c r="BY112" s="37">
        <v>691</v>
      </c>
      <c r="BZ112" s="37">
        <v>0</v>
      </c>
      <c r="CA112" s="16"/>
      <c r="CB112" s="20"/>
      <c r="CC112" s="21"/>
    </row>
    <row r="113" ht="15.75" customHeight="1">
      <c r="A113" t="s" s="32">
        <v>309</v>
      </c>
      <c r="B113" t="s" s="71">
        <f>_xlfn.IFS(H113=0,F113,K113=1,I113,L113=1,Q113)</f>
        <v>9</v>
      </c>
      <c r="C113" s="72">
        <f>_xlfn.IFS(H113=0,G113,K113=1,J113,L113=1,R113)</f>
        <v>48.9157115326098</v>
      </c>
      <c r="D113" t="s" s="73">
        <f>IF(F113="Lab","over","under")</f>
        <v>111</v>
      </c>
      <c r="E113" t="s" s="73">
        <v>112</v>
      </c>
      <c r="F113" t="s" s="74">
        <v>9</v>
      </c>
      <c r="G113" s="75">
        <f>AD113</f>
        <v>48.9157115326098</v>
      </c>
      <c r="H113" s="76">
        <f>K113+L113</f>
        <v>0</v>
      </c>
      <c r="I113" t="s" s="77">
        <v>5</v>
      </c>
      <c r="J113" s="98">
        <f>AB113</f>
        <v>23.5825134394969</v>
      </c>
      <c r="K113" s="25"/>
      <c r="L113" s="25"/>
      <c r="M113" s="25"/>
      <c r="N113" s="25"/>
      <c r="O113" t="s" s="73">
        <v>310</v>
      </c>
      <c r="P113" t="s" s="73">
        <v>309</v>
      </c>
      <c r="Q113" t="s" s="78">
        <v>13</v>
      </c>
      <c r="R113" s="79">
        <f>100*S113</f>
        <v>12.0559895</v>
      </c>
      <c r="S113" s="80">
        <v>0.120559895</v>
      </c>
      <c r="T113" s="28"/>
      <c r="U113" s="29">
        <v>72686</v>
      </c>
      <c r="V113" s="29">
        <v>49295</v>
      </c>
      <c r="W113" s="29">
        <v>218</v>
      </c>
      <c r="X113" s="29">
        <v>12488</v>
      </c>
      <c r="Y113" s="29">
        <v>11625</v>
      </c>
      <c r="Z113" s="31">
        <f>100*Y113/$V113</f>
        <v>23.5825134394969</v>
      </c>
      <c r="AA113" s="29">
        <f>IF(Z113&gt;$V$8,1,0)</f>
        <v>0</v>
      </c>
      <c r="AB113" s="31">
        <f>IF($I113=Y$16,Z113,0)</f>
        <v>23.5825134394969</v>
      </c>
      <c r="AC113" s="29">
        <v>24113</v>
      </c>
      <c r="AD113" s="31">
        <f>100*AC113/$V113</f>
        <v>48.9157115326098</v>
      </c>
      <c r="AE113" s="29">
        <f>IF(AD113&gt;$V$8,1,0)</f>
        <v>0</v>
      </c>
      <c r="AF113" s="31">
        <f>IF($I113=AC$16,AD113,0)</f>
        <v>0</v>
      </c>
      <c r="AG113" s="29">
        <v>5943</v>
      </c>
      <c r="AH113" s="31">
        <f>100*AG113/$V113</f>
        <v>12.0559894512628</v>
      </c>
      <c r="AI113" s="29">
        <f>IF(AH113&gt;$V$8,1,0)</f>
        <v>0</v>
      </c>
      <c r="AJ113" s="31">
        <f>IF($I113=AG$16,AH113,0)</f>
        <v>0</v>
      </c>
      <c r="AK113" s="29">
        <v>3070</v>
      </c>
      <c r="AL113" s="31">
        <f>100*AK113/$V113</f>
        <v>6.22781215133381</v>
      </c>
      <c r="AM113" s="29">
        <f>IF(AL113&gt;$V$8,1,0)</f>
        <v>0</v>
      </c>
      <c r="AN113" s="31">
        <f>IF($I113=AK$16,AL113,0)</f>
        <v>0</v>
      </c>
      <c r="AO113" s="29">
        <v>3721</v>
      </c>
      <c r="AP113" s="31">
        <f>100*AO113/$V113</f>
        <v>7.54843290394563</v>
      </c>
      <c r="AQ113" s="29">
        <f>IF(AP113&gt;$V$8,1,0)</f>
        <v>0</v>
      </c>
      <c r="AR113" s="31">
        <f>IF($I113=AO$16,AP113,0)</f>
        <v>0</v>
      </c>
      <c r="AS113" s="29">
        <v>0</v>
      </c>
      <c r="AT113" s="31">
        <f>100*AS113/$V113</f>
        <v>0</v>
      </c>
      <c r="AU113" s="29">
        <f>IF(AT113&gt;$V$8,1,0)</f>
        <v>0</v>
      </c>
      <c r="AV113" s="31">
        <f>IF($I113=AS$16,AT113,0)</f>
        <v>0</v>
      </c>
      <c r="AW113" s="29">
        <v>0</v>
      </c>
      <c r="AX113" s="31">
        <f>100*AW113/$V113</f>
        <v>0</v>
      </c>
      <c r="AY113" s="29">
        <f>IF(AX113&gt;$V$8,1,0)</f>
        <v>0</v>
      </c>
      <c r="AZ113" s="31">
        <f>IF($I113=AW$16,AX113,0)</f>
        <v>0</v>
      </c>
      <c r="BA113" s="29">
        <v>0</v>
      </c>
      <c r="BB113" s="31">
        <f>100*BA113/$V113</f>
        <v>0</v>
      </c>
      <c r="BC113" s="29">
        <f>IF(BB113&gt;$V$8,1,0)</f>
        <v>0</v>
      </c>
      <c r="BD113" s="31">
        <f>IF($I113=BA$16,BB113,0)</f>
        <v>0</v>
      </c>
      <c r="BE113" s="29">
        <v>0</v>
      </c>
      <c r="BF113" s="31">
        <f>100*BE113/$V113</f>
        <v>0</v>
      </c>
      <c r="BG113" s="29">
        <f>IF(BF113&gt;$V$8,1,0)</f>
        <v>0</v>
      </c>
      <c r="BH113" s="31">
        <f>IF($I113=BE$16,BF113,0)</f>
        <v>0</v>
      </c>
      <c r="BI113" s="29">
        <v>0</v>
      </c>
      <c r="BJ113" s="31">
        <f>100*BI113/$V113</f>
        <v>0</v>
      </c>
      <c r="BK113" s="29">
        <f>IF(BJ113&gt;$V$8,1,0)</f>
        <v>0</v>
      </c>
      <c r="BL113" s="31">
        <f>IF($I113=BI$16,BJ113,0)</f>
        <v>0</v>
      </c>
      <c r="BM113" s="29">
        <v>0</v>
      </c>
      <c r="BN113" s="31">
        <f>100*BM113/$V113</f>
        <v>0</v>
      </c>
      <c r="BO113" s="29">
        <f>IF(BN113&gt;$V$8,1,0)</f>
        <v>0</v>
      </c>
      <c r="BP113" s="31">
        <f>IF($I113=BM$16,BN113,0)</f>
        <v>0</v>
      </c>
      <c r="BQ113" s="29">
        <v>0</v>
      </c>
      <c r="BR113" s="31">
        <f>100*BQ113/$V113</f>
        <v>0</v>
      </c>
      <c r="BS113" s="29">
        <f>IF(BR113&gt;$V$8,1,0)</f>
        <v>0</v>
      </c>
      <c r="BT113" s="31">
        <f>IF($I113=BQ$16,BR113,0)</f>
        <v>0</v>
      </c>
      <c r="BU113" s="29">
        <v>0</v>
      </c>
      <c r="BV113" s="31">
        <f>100*BU113/$V113</f>
        <v>0</v>
      </c>
      <c r="BW113" s="29">
        <f>IF(BV113&gt;$V$8,1,0)</f>
        <v>0</v>
      </c>
      <c r="BX113" s="31">
        <f>IF($I113=BU$16,BV113,0)</f>
        <v>0</v>
      </c>
      <c r="BY113" s="29">
        <v>0</v>
      </c>
      <c r="BZ113" s="29">
        <v>0</v>
      </c>
      <c r="CA113" s="28"/>
      <c r="CB113" s="20"/>
      <c r="CC113" s="21"/>
    </row>
    <row r="114" ht="15.75" customHeight="1">
      <c r="A114" t="s" s="32">
        <v>311</v>
      </c>
      <c r="B114" t="s" s="71">
        <f>_xlfn.IFS(H114=0,F114,K114=1,I114,L114=1,Q114)</f>
        <v>9</v>
      </c>
      <c r="C114" s="72">
        <f>_xlfn.IFS(H114=0,G114,K114=1,J114,L114=1,R114)</f>
        <v>48.8695956182263</v>
      </c>
      <c r="D114" t="s" s="68">
        <f>IF(F114="Lab","over","under")</f>
        <v>111</v>
      </c>
      <c r="E114" t="s" s="68">
        <v>112</v>
      </c>
      <c r="F114" t="s" s="74">
        <v>9</v>
      </c>
      <c r="G114" s="81">
        <f>AD114</f>
        <v>48.8695956182263</v>
      </c>
      <c r="H114" s="82">
        <f>K114+L114</f>
        <v>0</v>
      </c>
      <c r="I114" t="s" s="77">
        <v>17</v>
      </c>
      <c r="J114" s="81">
        <f>AN114</f>
        <v>29.8100454492483</v>
      </c>
      <c r="K114" s="13"/>
      <c r="L114" s="13"/>
      <c r="M114" s="13"/>
      <c r="N114" s="13"/>
      <c r="O114" t="s" s="68">
        <v>312</v>
      </c>
      <c r="P114" t="s" s="68">
        <v>311</v>
      </c>
      <c r="Q114" t="s" s="78">
        <v>5</v>
      </c>
      <c r="R114" s="83">
        <f>100*S114</f>
        <v>10.9340403</v>
      </c>
      <c r="S114" s="35">
        <v>0.109340403</v>
      </c>
      <c r="T114" s="16"/>
      <c r="U114" s="37">
        <v>69395</v>
      </c>
      <c r="V114" s="37">
        <v>34324</v>
      </c>
      <c r="W114" s="37">
        <v>72</v>
      </c>
      <c r="X114" s="37">
        <v>6542</v>
      </c>
      <c r="Y114" s="37">
        <v>3753</v>
      </c>
      <c r="Z114" s="38">
        <f>100*Y114/$V114</f>
        <v>10.9340403216408</v>
      </c>
      <c r="AA114" s="37">
        <f>IF(Z114&gt;$V$8,1,0)</f>
        <v>0</v>
      </c>
      <c r="AB114" s="38">
        <f>IF($I114=Y$16,Z114,0)</f>
        <v>0</v>
      </c>
      <c r="AC114" s="37">
        <v>16774</v>
      </c>
      <c r="AD114" s="38">
        <f>100*AC114/$V114</f>
        <v>48.8695956182263</v>
      </c>
      <c r="AE114" s="37">
        <f>IF(AD114&gt;$V$8,1,0)</f>
        <v>0</v>
      </c>
      <c r="AF114" s="38">
        <f>IF($I114=AC$16,AD114,0)</f>
        <v>0</v>
      </c>
      <c r="AG114" s="37">
        <v>811</v>
      </c>
      <c r="AH114" s="38">
        <f>100*AG114/$V114</f>
        <v>2.36277823097541</v>
      </c>
      <c r="AI114" s="37">
        <f>IF(AH114&gt;$V$8,1,0)</f>
        <v>0</v>
      </c>
      <c r="AJ114" s="38">
        <f>IF($I114=AG$16,AH114,0)</f>
        <v>0</v>
      </c>
      <c r="AK114" s="37">
        <v>10232</v>
      </c>
      <c r="AL114" s="38">
        <f>100*AK114/$V114</f>
        <v>29.8100454492483</v>
      </c>
      <c r="AM114" s="37">
        <f>IF(AL114&gt;$V$8,1,0)</f>
        <v>0</v>
      </c>
      <c r="AN114" s="38">
        <f>IF($I114=AK$16,AL114,0)</f>
        <v>29.8100454492483</v>
      </c>
      <c r="AO114" s="37">
        <v>1173</v>
      </c>
      <c r="AP114" s="38">
        <f>100*AO114/$V114</f>
        <v>3.41743386551684</v>
      </c>
      <c r="AQ114" s="37">
        <f>IF(AP114&gt;$V$8,1,0)</f>
        <v>0</v>
      </c>
      <c r="AR114" s="38">
        <f>IF($I114=AO$16,AP114,0)</f>
        <v>0</v>
      </c>
      <c r="AS114" s="37">
        <v>0</v>
      </c>
      <c r="AT114" s="38">
        <f>100*AS114/$V114</f>
        <v>0</v>
      </c>
      <c r="AU114" s="37">
        <f>IF(AT114&gt;$V$8,1,0)</f>
        <v>0</v>
      </c>
      <c r="AV114" s="38">
        <f>IF($I114=AS$16,AT114,0)</f>
        <v>0</v>
      </c>
      <c r="AW114" s="37">
        <v>0</v>
      </c>
      <c r="AX114" s="38">
        <f>100*AW114/$V114</f>
        <v>0</v>
      </c>
      <c r="AY114" s="37">
        <f>IF(AX114&gt;$V$8,1,0)</f>
        <v>0</v>
      </c>
      <c r="AZ114" s="38">
        <f>IF($I114=AW$16,AX114,0)</f>
        <v>0</v>
      </c>
      <c r="BA114" s="37">
        <v>0</v>
      </c>
      <c r="BB114" s="38">
        <f>100*BA114/$V114</f>
        <v>0</v>
      </c>
      <c r="BC114" s="37">
        <f>IF(BB114&gt;$V$8,1,0)</f>
        <v>0</v>
      </c>
      <c r="BD114" s="38">
        <f>IF($I114=BA$16,BB114,0)</f>
        <v>0</v>
      </c>
      <c r="BE114" s="37">
        <v>0</v>
      </c>
      <c r="BF114" s="38">
        <f>100*BE114/$V114</f>
        <v>0</v>
      </c>
      <c r="BG114" s="37">
        <f>IF(BF114&gt;$V$8,1,0)</f>
        <v>0</v>
      </c>
      <c r="BH114" s="38">
        <f>IF($I114=BE$16,BF114,0)</f>
        <v>0</v>
      </c>
      <c r="BI114" s="37">
        <v>0</v>
      </c>
      <c r="BJ114" s="38">
        <f>100*BI114/$V114</f>
        <v>0</v>
      </c>
      <c r="BK114" s="37">
        <f>IF(BJ114&gt;$V$8,1,0)</f>
        <v>0</v>
      </c>
      <c r="BL114" s="38">
        <f>IF($I114=BI$16,BJ114,0)</f>
        <v>0</v>
      </c>
      <c r="BM114" s="37">
        <v>0</v>
      </c>
      <c r="BN114" s="38">
        <f>100*BM114/$V114</f>
        <v>0</v>
      </c>
      <c r="BO114" s="37">
        <f>IF(BN114&gt;$V$8,1,0)</f>
        <v>0</v>
      </c>
      <c r="BP114" s="38">
        <f>IF($I114=BM$16,BN114,0)</f>
        <v>0</v>
      </c>
      <c r="BQ114" s="37">
        <v>0</v>
      </c>
      <c r="BR114" s="38">
        <f>100*BQ114/$V114</f>
        <v>0</v>
      </c>
      <c r="BS114" s="37">
        <f>IF(BR114&gt;$V$8,1,0)</f>
        <v>0</v>
      </c>
      <c r="BT114" s="38">
        <f>IF($I114=BQ$16,BR114,0)</f>
        <v>0</v>
      </c>
      <c r="BU114" s="37">
        <v>0</v>
      </c>
      <c r="BV114" s="38">
        <f>100*BU114/$V114</f>
        <v>0</v>
      </c>
      <c r="BW114" s="37">
        <f>IF(BV114&gt;$V$8,1,0)</f>
        <v>0</v>
      </c>
      <c r="BX114" s="38">
        <f>IF($I114=BU$16,BV114,0)</f>
        <v>0</v>
      </c>
      <c r="BY114" s="37">
        <v>869</v>
      </c>
      <c r="BZ114" s="37">
        <v>0</v>
      </c>
      <c r="CA114" s="16"/>
      <c r="CB114" s="20"/>
      <c r="CC114" s="21"/>
    </row>
    <row r="115" ht="15.75" customHeight="1">
      <c r="A115" t="s" s="32">
        <v>313</v>
      </c>
      <c r="B115" t="s" s="71">
        <f>_xlfn.IFS(H115=0,F115,K115=1,I115,L115=1,Q115)</f>
        <v>9</v>
      </c>
      <c r="C115" s="72">
        <f>_xlfn.IFS(H115=0,G115,K115=1,J115,L115=1,R115)</f>
        <v>48.8148336944055</v>
      </c>
      <c r="D115" t="s" s="73">
        <f>IF(F115="Lab","over","under")</f>
        <v>111</v>
      </c>
      <c r="E115" t="s" s="73">
        <v>112</v>
      </c>
      <c r="F115" t="s" s="74">
        <v>9</v>
      </c>
      <c r="G115" s="75">
        <f>AD115</f>
        <v>48.8148336944055</v>
      </c>
      <c r="H115" s="76">
        <f>K115+L115</f>
        <v>0</v>
      </c>
      <c r="I115" t="s" s="77">
        <v>5</v>
      </c>
      <c r="J115" s="75">
        <f>AB115</f>
        <v>23.2445520581114</v>
      </c>
      <c r="K115" s="25"/>
      <c r="L115" s="25"/>
      <c r="M115" s="25"/>
      <c r="N115" s="25"/>
      <c r="O115" t="s" s="73">
        <v>314</v>
      </c>
      <c r="P115" t="s" s="73">
        <v>313</v>
      </c>
      <c r="Q115" t="s" s="78">
        <v>13</v>
      </c>
      <c r="R115" s="79">
        <f>100*S115</f>
        <v>10.2502018</v>
      </c>
      <c r="S115" s="80">
        <v>0.102502018</v>
      </c>
      <c r="T115" s="28"/>
      <c r="U115" s="29">
        <v>72827</v>
      </c>
      <c r="V115" s="29">
        <v>47082</v>
      </c>
      <c r="W115" s="29">
        <v>237</v>
      </c>
      <c r="X115" s="29">
        <v>12039</v>
      </c>
      <c r="Y115" s="29">
        <v>10944</v>
      </c>
      <c r="Z115" s="31">
        <f>100*Y115/$V115</f>
        <v>23.2445520581114</v>
      </c>
      <c r="AA115" s="29">
        <f>IF(Z115&gt;$V$8,1,0)</f>
        <v>0</v>
      </c>
      <c r="AB115" s="31">
        <f>IF($I115=Y$16,Z115,0)</f>
        <v>23.2445520581114</v>
      </c>
      <c r="AC115" s="29">
        <v>22983</v>
      </c>
      <c r="AD115" s="31">
        <f>100*AC115/$V115</f>
        <v>48.8148336944055</v>
      </c>
      <c r="AE115" s="29">
        <f>IF(AD115&gt;$V$8,1,0)</f>
        <v>0</v>
      </c>
      <c r="AF115" s="31">
        <f>IF($I115=AC$16,AD115,0)</f>
        <v>0</v>
      </c>
      <c r="AG115" s="29">
        <v>4826</v>
      </c>
      <c r="AH115" s="31">
        <f>100*AG115/$V115</f>
        <v>10.2502017756255</v>
      </c>
      <c r="AI115" s="29">
        <f>IF(AH115&gt;$V$8,1,0)</f>
        <v>0</v>
      </c>
      <c r="AJ115" s="31">
        <f>IF($I115=AG$16,AH115,0)</f>
        <v>0</v>
      </c>
      <c r="AK115" s="29">
        <v>2825</v>
      </c>
      <c r="AL115" s="31">
        <f>100*AK115/$V115</f>
        <v>6.00016991631621</v>
      </c>
      <c r="AM115" s="29">
        <f>IF(AL115&gt;$V$8,1,0)</f>
        <v>0</v>
      </c>
      <c r="AN115" s="31">
        <f>IF($I115=AK$16,AL115,0)</f>
        <v>0</v>
      </c>
      <c r="AO115" s="29">
        <v>4239</v>
      </c>
      <c r="AP115" s="31">
        <f>100*AO115/$V115</f>
        <v>9.00344080540334</v>
      </c>
      <c r="AQ115" s="29">
        <f>IF(AP115&gt;$V$8,1,0)</f>
        <v>0</v>
      </c>
      <c r="AR115" s="31">
        <f>IF($I115=AO$16,AP115,0)</f>
        <v>0</v>
      </c>
      <c r="AS115" s="29">
        <v>0</v>
      </c>
      <c r="AT115" s="31">
        <f>100*AS115/$V115</f>
        <v>0</v>
      </c>
      <c r="AU115" s="29">
        <f>IF(AT115&gt;$V$8,1,0)</f>
        <v>0</v>
      </c>
      <c r="AV115" s="31">
        <f>IF($I115=AS$16,AT115,0)</f>
        <v>0</v>
      </c>
      <c r="AW115" s="29">
        <v>0</v>
      </c>
      <c r="AX115" s="31">
        <f>100*AW115/$V115</f>
        <v>0</v>
      </c>
      <c r="AY115" s="29">
        <f>IF(AX115&gt;$V$8,1,0)</f>
        <v>0</v>
      </c>
      <c r="AZ115" s="31">
        <f>IF($I115=AW$16,AX115,0)</f>
        <v>0</v>
      </c>
      <c r="BA115" s="29">
        <v>0</v>
      </c>
      <c r="BB115" s="31">
        <f>100*BA115/$V115</f>
        <v>0</v>
      </c>
      <c r="BC115" s="29">
        <f>IF(BB115&gt;$V$8,1,0)</f>
        <v>0</v>
      </c>
      <c r="BD115" s="31">
        <f>IF($I115=BA$16,BB115,0)</f>
        <v>0</v>
      </c>
      <c r="BE115" s="29">
        <v>0</v>
      </c>
      <c r="BF115" s="31">
        <f>100*BE115/$V115</f>
        <v>0</v>
      </c>
      <c r="BG115" s="29">
        <f>IF(BF115&gt;$V$8,1,0)</f>
        <v>0</v>
      </c>
      <c r="BH115" s="31">
        <f>IF($I115=BE$16,BF115,0)</f>
        <v>0</v>
      </c>
      <c r="BI115" s="29">
        <v>0</v>
      </c>
      <c r="BJ115" s="31">
        <f>100*BI115/$V115</f>
        <v>0</v>
      </c>
      <c r="BK115" s="29">
        <f>IF(BJ115&gt;$V$8,1,0)</f>
        <v>0</v>
      </c>
      <c r="BL115" s="31">
        <f>IF($I115=BI$16,BJ115,0)</f>
        <v>0</v>
      </c>
      <c r="BM115" s="29">
        <v>0</v>
      </c>
      <c r="BN115" s="31">
        <f>100*BM115/$V115</f>
        <v>0</v>
      </c>
      <c r="BO115" s="29">
        <f>IF(BN115&gt;$V$8,1,0)</f>
        <v>0</v>
      </c>
      <c r="BP115" s="31">
        <f>IF($I115=BM$16,BN115,0)</f>
        <v>0</v>
      </c>
      <c r="BQ115" s="29">
        <v>0</v>
      </c>
      <c r="BR115" s="31">
        <f>100*BQ115/$V115</f>
        <v>0</v>
      </c>
      <c r="BS115" s="29">
        <f>IF(BR115&gt;$V$8,1,0)</f>
        <v>0</v>
      </c>
      <c r="BT115" s="31">
        <f>IF($I115=BQ$16,BR115,0)</f>
        <v>0</v>
      </c>
      <c r="BU115" s="29">
        <v>0</v>
      </c>
      <c r="BV115" s="31">
        <f>100*BU115/$V115</f>
        <v>0</v>
      </c>
      <c r="BW115" s="29">
        <f>IF(BV115&gt;$V$8,1,0)</f>
        <v>0</v>
      </c>
      <c r="BX115" s="31">
        <f>IF($I115=BU$16,BV115,0)</f>
        <v>0</v>
      </c>
      <c r="BY115" s="29">
        <v>606</v>
      </c>
      <c r="BZ115" s="29">
        <v>0</v>
      </c>
      <c r="CA115" s="28"/>
      <c r="CB115" s="20"/>
      <c r="CC115" s="21"/>
    </row>
    <row r="116" ht="15.75" customHeight="1">
      <c r="A116" t="s" s="32">
        <v>315</v>
      </c>
      <c r="B116" t="s" s="71">
        <f>_xlfn.IFS(H116=0,F116,K116=1,I116,L116=1,Q116)</f>
        <v>9</v>
      </c>
      <c r="C116" s="72">
        <f>_xlfn.IFS(H116=0,G116,K116=1,J116,L116=1,R116)</f>
        <v>48.7873888439774</v>
      </c>
      <c r="D116" t="s" s="68">
        <f>IF(F116="Lab","over","under")</f>
        <v>111</v>
      </c>
      <c r="E116" t="s" s="68">
        <v>112</v>
      </c>
      <c r="F116" t="s" s="74">
        <v>9</v>
      </c>
      <c r="G116" s="81">
        <f>AD116</f>
        <v>48.7873888439774</v>
      </c>
      <c r="H116" s="82">
        <f>K116+L116</f>
        <v>0</v>
      </c>
      <c r="I116" t="s" s="77">
        <v>25</v>
      </c>
      <c r="J116" s="81">
        <f>AV116</f>
        <v>33.6044866612773</v>
      </c>
      <c r="K116" s="13"/>
      <c r="L116" s="13"/>
      <c r="M116" s="13"/>
      <c r="N116" s="13"/>
      <c r="O116" t="s" s="68">
        <v>316</v>
      </c>
      <c r="P116" t="s" s="68">
        <v>315</v>
      </c>
      <c r="Q116" t="s" s="78">
        <v>17</v>
      </c>
      <c r="R116" s="83">
        <f>100*S116</f>
        <v>6.9977769</v>
      </c>
      <c r="S116" s="35">
        <v>0.069977769</v>
      </c>
      <c r="T116" s="16"/>
      <c r="U116" s="37">
        <v>69074</v>
      </c>
      <c r="V116" s="37">
        <v>39584</v>
      </c>
      <c r="W116" s="37">
        <v>123</v>
      </c>
      <c r="X116" s="37">
        <v>6010</v>
      </c>
      <c r="Y116" s="37">
        <v>1474</v>
      </c>
      <c r="Z116" s="38">
        <f>100*Y116/$V116</f>
        <v>3.72372675828618</v>
      </c>
      <c r="AA116" s="37">
        <f>IF(Z116&gt;$V$8,1,0)</f>
        <v>0</v>
      </c>
      <c r="AB116" s="38">
        <f>IF($I116=Y$16,Z116,0)</f>
        <v>0</v>
      </c>
      <c r="AC116" s="37">
        <v>19312</v>
      </c>
      <c r="AD116" s="38">
        <f>100*AC116/$V116</f>
        <v>48.7873888439774</v>
      </c>
      <c r="AE116" s="37">
        <f>IF(AD116&gt;$V$8,1,0)</f>
        <v>0</v>
      </c>
      <c r="AF116" s="38">
        <f>IF($I116=AC$16,AD116,0)</f>
        <v>0</v>
      </c>
      <c r="AG116" s="37">
        <v>839</v>
      </c>
      <c r="AH116" s="38">
        <f>100*AG116/$V116</f>
        <v>2.1195432497979</v>
      </c>
      <c r="AI116" s="37">
        <f>IF(AH116&gt;$V$8,1,0)</f>
        <v>0</v>
      </c>
      <c r="AJ116" s="38">
        <f>IF($I116=AG$16,AH116,0)</f>
        <v>0</v>
      </c>
      <c r="AK116" s="37">
        <v>2770</v>
      </c>
      <c r="AL116" s="38">
        <f>100*AK116/$V116</f>
        <v>6.99777687954729</v>
      </c>
      <c r="AM116" s="37">
        <f>IF(AL116&gt;$V$8,1,0)</f>
        <v>0</v>
      </c>
      <c r="AN116" s="38">
        <f>IF($I116=AK$16,AL116,0)</f>
        <v>0</v>
      </c>
      <c r="AO116" s="37">
        <v>1496</v>
      </c>
      <c r="AP116" s="38">
        <f>100*AO116/$V116</f>
        <v>3.77930476960388</v>
      </c>
      <c r="AQ116" s="37">
        <f>IF(AP116&gt;$V$8,1,0)</f>
        <v>0</v>
      </c>
      <c r="AR116" s="38">
        <f>IF($I116=AO$16,AP116,0)</f>
        <v>0</v>
      </c>
      <c r="AS116" s="37">
        <v>13302</v>
      </c>
      <c r="AT116" s="38">
        <f>100*AS116/$V116</f>
        <v>33.6044866612773</v>
      </c>
      <c r="AU116" s="37">
        <f>IF(AT116&gt;$V$8,1,0)</f>
        <v>0</v>
      </c>
      <c r="AV116" s="38">
        <f>IF($I116=AS$16,AT116,0)</f>
        <v>33.6044866612773</v>
      </c>
      <c r="AW116" s="37">
        <v>0</v>
      </c>
      <c r="AX116" s="38">
        <f>100*AW116/$V116</f>
        <v>0</v>
      </c>
      <c r="AY116" s="37">
        <f>IF(AX116&gt;$V$8,1,0)</f>
        <v>0</v>
      </c>
      <c r="AZ116" s="38">
        <f>IF($I116=AW$16,AX116,0)</f>
        <v>0</v>
      </c>
      <c r="BA116" s="37">
        <v>0</v>
      </c>
      <c r="BB116" s="38">
        <f>100*BA116/$V116</f>
        <v>0</v>
      </c>
      <c r="BC116" s="37">
        <f>IF(BB116&gt;$V$8,1,0)</f>
        <v>0</v>
      </c>
      <c r="BD116" s="38">
        <f>IF($I116=BA$16,BB116,0)</f>
        <v>0</v>
      </c>
      <c r="BE116" s="37">
        <v>0</v>
      </c>
      <c r="BF116" s="38">
        <f>100*BE116/$V116</f>
        <v>0</v>
      </c>
      <c r="BG116" s="37">
        <f>IF(BF116&gt;$V$8,1,0)</f>
        <v>0</v>
      </c>
      <c r="BH116" s="38">
        <f>IF($I116=BE$16,BF116,0)</f>
        <v>0</v>
      </c>
      <c r="BI116" s="37">
        <v>0</v>
      </c>
      <c r="BJ116" s="38">
        <f>100*BI116/$V116</f>
        <v>0</v>
      </c>
      <c r="BK116" s="37">
        <f>IF(BJ116&gt;$V$8,1,0)</f>
        <v>0</v>
      </c>
      <c r="BL116" s="38">
        <f>IF($I116=BI$16,BJ116,0)</f>
        <v>0</v>
      </c>
      <c r="BM116" s="37">
        <v>0</v>
      </c>
      <c r="BN116" s="38">
        <f>100*BM116/$V116</f>
        <v>0</v>
      </c>
      <c r="BO116" s="37">
        <f>IF(BN116&gt;$V$8,1,0)</f>
        <v>0</v>
      </c>
      <c r="BP116" s="38">
        <f>IF($I116=BM$16,BN116,0)</f>
        <v>0</v>
      </c>
      <c r="BQ116" s="37">
        <v>0</v>
      </c>
      <c r="BR116" s="38">
        <f>100*BQ116/$V116</f>
        <v>0</v>
      </c>
      <c r="BS116" s="37">
        <f>IF(BR116&gt;$V$8,1,0)</f>
        <v>0</v>
      </c>
      <c r="BT116" s="38">
        <f>IF($I116=BQ$16,BR116,0)</f>
        <v>0</v>
      </c>
      <c r="BU116" s="37">
        <v>0</v>
      </c>
      <c r="BV116" s="38">
        <f>100*BU116/$V116</f>
        <v>0</v>
      </c>
      <c r="BW116" s="37">
        <f>IF(BV116&gt;$V$8,1,0)</f>
        <v>0</v>
      </c>
      <c r="BX116" s="38">
        <f>IF($I116=BU$16,BV116,0)</f>
        <v>0</v>
      </c>
      <c r="BY116" s="37">
        <v>0</v>
      </c>
      <c r="BZ116" s="37">
        <v>0</v>
      </c>
      <c r="CA116" s="16"/>
      <c r="CB116" s="20"/>
      <c r="CC116" s="21"/>
    </row>
    <row r="117" ht="15.75" customHeight="1">
      <c r="A117" t="s" s="32">
        <v>317</v>
      </c>
      <c r="B117" t="s" s="71">
        <f>_xlfn.IFS(H117=0,F117,K117=1,I117,L117=1,Q117)</f>
        <v>9</v>
      </c>
      <c r="C117" s="72">
        <f>_xlfn.IFS(H117=0,G117,K117=1,J117,L117=1,R117)</f>
        <v>48.7316557583642</v>
      </c>
      <c r="D117" t="s" s="73">
        <f>IF(F117="Lab","over","under")</f>
        <v>111</v>
      </c>
      <c r="E117" t="s" s="73">
        <v>112</v>
      </c>
      <c r="F117" t="s" s="74">
        <v>9</v>
      </c>
      <c r="G117" s="75">
        <f>AD117</f>
        <v>48.7316557583642</v>
      </c>
      <c r="H117" s="76">
        <f>K117+L117</f>
        <v>0</v>
      </c>
      <c r="I117" t="s" s="77">
        <v>5</v>
      </c>
      <c r="J117" s="75">
        <f>AB117</f>
        <v>23.5029879263385</v>
      </c>
      <c r="K117" s="25"/>
      <c r="L117" s="25"/>
      <c r="M117" s="25"/>
      <c r="N117" s="25"/>
      <c r="O117" t="s" s="73">
        <v>318</v>
      </c>
      <c r="P117" t="s" s="73">
        <v>317</v>
      </c>
      <c r="Q117" t="s" s="78">
        <v>17</v>
      </c>
      <c r="R117" s="79">
        <f>100*S117</f>
        <v>10.4760356</v>
      </c>
      <c r="S117" s="80">
        <v>0.104760356</v>
      </c>
      <c r="T117" s="28"/>
      <c r="U117" s="29">
        <v>76294</v>
      </c>
      <c r="V117" s="29">
        <v>49198</v>
      </c>
      <c r="W117" s="29">
        <v>245</v>
      </c>
      <c r="X117" s="29">
        <v>12412</v>
      </c>
      <c r="Y117" s="29">
        <v>11563</v>
      </c>
      <c r="Z117" s="31">
        <f>100*Y117/$V117</f>
        <v>23.5029879263385</v>
      </c>
      <c r="AA117" s="29">
        <f>IF(Z117&gt;$V$8,1,0)</f>
        <v>0</v>
      </c>
      <c r="AB117" s="31">
        <f>IF($I117=Y$16,Z117,0)</f>
        <v>23.5029879263385</v>
      </c>
      <c r="AC117" s="29">
        <v>23975</v>
      </c>
      <c r="AD117" s="31">
        <f>100*AC117/$V117</f>
        <v>48.7316557583642</v>
      </c>
      <c r="AE117" s="29">
        <f>IF(AD117&gt;$V$8,1,0)</f>
        <v>0</v>
      </c>
      <c r="AF117" s="31">
        <f>IF($I117=AC$16,AD117,0)</f>
        <v>0</v>
      </c>
      <c r="AG117" s="29">
        <v>3881</v>
      </c>
      <c r="AH117" s="31">
        <f>100*AG117/$V117</f>
        <v>7.88853205414854</v>
      </c>
      <c r="AI117" s="29">
        <f>IF(AH117&gt;$V$8,1,0)</f>
        <v>0</v>
      </c>
      <c r="AJ117" s="31">
        <f>IF($I117=AG$16,AH117,0)</f>
        <v>0</v>
      </c>
      <c r="AK117" s="29">
        <v>5154</v>
      </c>
      <c r="AL117" s="31">
        <f>100*AK117/$V117</f>
        <v>10.4760356112037</v>
      </c>
      <c r="AM117" s="29">
        <f>IF(AL117&gt;$V$8,1,0)</f>
        <v>0</v>
      </c>
      <c r="AN117" s="31">
        <f>IF($I117=AK$16,AL117,0)</f>
        <v>0</v>
      </c>
      <c r="AO117" s="29">
        <v>4471</v>
      </c>
      <c r="AP117" s="31">
        <f>100*AO117/$V117</f>
        <v>9.08776779543884</v>
      </c>
      <c r="AQ117" s="29">
        <f>IF(AP117&gt;$V$8,1,0)</f>
        <v>0</v>
      </c>
      <c r="AR117" s="31">
        <f>IF($I117=AO$16,AP117,0)</f>
        <v>0</v>
      </c>
      <c r="AS117" s="29">
        <v>0</v>
      </c>
      <c r="AT117" s="31">
        <f>100*AS117/$V117</f>
        <v>0</v>
      </c>
      <c r="AU117" s="29">
        <f>IF(AT117&gt;$V$8,1,0)</f>
        <v>0</v>
      </c>
      <c r="AV117" s="31">
        <f>IF($I117=AS$16,AT117,0)</f>
        <v>0</v>
      </c>
      <c r="AW117" s="29">
        <v>0</v>
      </c>
      <c r="AX117" s="31">
        <f>100*AW117/$V117</f>
        <v>0</v>
      </c>
      <c r="AY117" s="29">
        <f>IF(AX117&gt;$V$8,1,0)</f>
        <v>0</v>
      </c>
      <c r="AZ117" s="31">
        <f>IF($I117=AW$16,AX117,0)</f>
        <v>0</v>
      </c>
      <c r="BA117" s="29">
        <v>0</v>
      </c>
      <c r="BB117" s="31">
        <f>100*BA117/$V117</f>
        <v>0</v>
      </c>
      <c r="BC117" s="29">
        <f>IF(BB117&gt;$V$8,1,0)</f>
        <v>0</v>
      </c>
      <c r="BD117" s="31">
        <f>IF($I117=BA$16,BB117,0)</f>
        <v>0</v>
      </c>
      <c r="BE117" s="29">
        <v>0</v>
      </c>
      <c r="BF117" s="31">
        <f>100*BE117/$V117</f>
        <v>0</v>
      </c>
      <c r="BG117" s="29">
        <f>IF(BF117&gt;$V$8,1,0)</f>
        <v>0</v>
      </c>
      <c r="BH117" s="31">
        <f>IF($I117=BE$16,BF117,0)</f>
        <v>0</v>
      </c>
      <c r="BI117" s="29">
        <v>0</v>
      </c>
      <c r="BJ117" s="31">
        <f>100*BI117/$V117</f>
        <v>0</v>
      </c>
      <c r="BK117" s="29">
        <f>IF(BJ117&gt;$V$8,1,0)</f>
        <v>0</v>
      </c>
      <c r="BL117" s="31">
        <f>IF($I117=BI$16,BJ117,0)</f>
        <v>0</v>
      </c>
      <c r="BM117" s="29">
        <v>0</v>
      </c>
      <c r="BN117" s="31">
        <f>100*BM117/$V117</f>
        <v>0</v>
      </c>
      <c r="BO117" s="29">
        <f>IF(BN117&gt;$V$8,1,0)</f>
        <v>0</v>
      </c>
      <c r="BP117" s="31">
        <f>IF($I117=BM$16,BN117,0)</f>
        <v>0</v>
      </c>
      <c r="BQ117" s="29">
        <v>0</v>
      </c>
      <c r="BR117" s="31">
        <f>100*BQ117/$V117</f>
        <v>0</v>
      </c>
      <c r="BS117" s="29">
        <f>IF(BR117&gt;$V$8,1,0)</f>
        <v>0</v>
      </c>
      <c r="BT117" s="31">
        <f>IF($I117=BQ$16,BR117,0)</f>
        <v>0</v>
      </c>
      <c r="BU117" s="29">
        <v>0</v>
      </c>
      <c r="BV117" s="31">
        <f>100*BU117/$V117</f>
        <v>0</v>
      </c>
      <c r="BW117" s="29">
        <f>IF(BV117&gt;$V$8,1,0)</f>
        <v>0</v>
      </c>
      <c r="BX117" s="31">
        <f>IF($I117=BU$16,BV117,0)</f>
        <v>0</v>
      </c>
      <c r="BY117" s="29">
        <v>0</v>
      </c>
      <c r="BZ117" s="29">
        <v>0</v>
      </c>
      <c r="CA117" s="28"/>
      <c r="CB117" s="20"/>
      <c r="CC117" s="21"/>
    </row>
    <row r="118" ht="15.75" customHeight="1">
      <c r="A118" t="s" s="32">
        <v>319</v>
      </c>
      <c r="B118" t="s" s="71">
        <f>_xlfn.IFS(H118=0,F118,K118=1,I118,L118=1,Q118)</f>
        <v>45</v>
      </c>
      <c r="C118" s="72">
        <f>_xlfn.IFS(H118=0,G118,K118=1,J118,L118=1,R118)</f>
        <v>39.6918317800924</v>
      </c>
      <c r="D118" t="s" s="68">
        <v>111</v>
      </c>
      <c r="E118" t="s" s="68">
        <v>112</v>
      </c>
      <c r="F118" t="s" s="74">
        <v>37</v>
      </c>
      <c r="G118" s="81">
        <f>BF118</f>
        <v>48.6412405043465</v>
      </c>
      <c r="H118" s="82">
        <f>K118+L118</f>
        <v>1</v>
      </c>
      <c r="I118" t="s" s="77">
        <v>45</v>
      </c>
      <c r="J118" s="81">
        <f>BP118</f>
        <v>39.6918317800924</v>
      </c>
      <c r="K118" s="82">
        <v>1</v>
      </c>
      <c r="L118" s="13"/>
      <c r="M118" t="s" s="68">
        <v>320</v>
      </c>
      <c r="N118" s="13"/>
      <c r="O118" t="s" s="68">
        <v>321</v>
      </c>
      <c r="P118" t="s" s="68">
        <v>319</v>
      </c>
      <c r="Q118" t="s" s="78">
        <v>49</v>
      </c>
      <c r="R118" s="83">
        <f>100*S118</f>
        <v>4.7380374</v>
      </c>
      <c r="S118" s="35">
        <v>0.047380374</v>
      </c>
      <c r="T118" s="16"/>
      <c r="U118" s="37">
        <v>77828</v>
      </c>
      <c r="V118" s="37">
        <v>51076</v>
      </c>
      <c r="W118" s="37">
        <v>260</v>
      </c>
      <c r="X118" s="37">
        <v>4571</v>
      </c>
      <c r="Y118" s="37">
        <v>0</v>
      </c>
      <c r="Z118" s="38">
        <f>100*Y118/$V118</f>
        <v>0</v>
      </c>
      <c r="AA118" s="37">
        <f>IF(Z118&gt;$V$8,1,0)</f>
        <v>0</v>
      </c>
      <c r="AB118" s="38">
        <f>IF($I118=Y$16,Z118,0)</f>
        <v>0</v>
      </c>
      <c r="AC118" s="37">
        <v>0</v>
      </c>
      <c r="AD118" s="38">
        <f>100*AC118/$V118</f>
        <v>0</v>
      </c>
      <c r="AE118" s="37">
        <f>IF(AD118&gt;$V$8,1,0)</f>
        <v>0</v>
      </c>
      <c r="AF118" s="38">
        <f>IF($I118=AC$16,AD118,0)</f>
        <v>0</v>
      </c>
      <c r="AG118" s="37">
        <v>0</v>
      </c>
      <c r="AH118" s="38">
        <f>100*AG118/$V118</f>
        <v>0</v>
      </c>
      <c r="AI118" s="37">
        <f>IF(AH118&gt;$V$8,1,0)</f>
        <v>0</v>
      </c>
      <c r="AJ118" s="38">
        <f>IF($I118=AG$16,AH118,0)</f>
        <v>0</v>
      </c>
      <c r="AK118" s="37">
        <v>0</v>
      </c>
      <c r="AL118" s="38">
        <f>100*AK118/$V118</f>
        <v>0</v>
      </c>
      <c r="AM118" s="37">
        <f>IF(AL118&gt;$V$8,1,0)</f>
        <v>0</v>
      </c>
      <c r="AN118" s="38">
        <f>IF($I118=AK$16,AL118,0)</f>
        <v>0</v>
      </c>
      <c r="AO118" s="37">
        <v>0</v>
      </c>
      <c r="AP118" s="38">
        <f>100*AO118/$V118</f>
        <v>0</v>
      </c>
      <c r="AQ118" s="37">
        <f>IF(AP118&gt;$V$8,1,0)</f>
        <v>0</v>
      </c>
      <c r="AR118" s="38">
        <f>IF($I118=AO$16,AP118,0)</f>
        <v>0</v>
      </c>
      <c r="AS118" s="37">
        <v>0</v>
      </c>
      <c r="AT118" s="38">
        <f>100*AS118/$V118</f>
        <v>0</v>
      </c>
      <c r="AU118" s="37">
        <f>IF(AT118&gt;$V$8,1,0)</f>
        <v>0</v>
      </c>
      <c r="AV118" s="38">
        <f>IF($I118=AS$16,AT118,0)</f>
        <v>0</v>
      </c>
      <c r="AW118" s="37">
        <v>0</v>
      </c>
      <c r="AX118" s="38">
        <f>100*AW118/$V118</f>
        <v>0</v>
      </c>
      <c r="AY118" s="37">
        <f>IF(AX118&gt;$V$8,1,0)</f>
        <v>0</v>
      </c>
      <c r="AZ118" s="38">
        <f>IF($I118=AW$16,AX118,0)</f>
        <v>0</v>
      </c>
      <c r="BA118" s="37">
        <v>0</v>
      </c>
      <c r="BB118" s="38">
        <f>100*BA118/$V118</f>
        <v>0</v>
      </c>
      <c r="BC118" s="37">
        <f>IF(BB118&gt;$V$8,1,0)</f>
        <v>0</v>
      </c>
      <c r="BD118" s="38">
        <f>IF($I118=BA$16,BB118,0)</f>
        <v>0</v>
      </c>
      <c r="BE118" s="37">
        <v>24844</v>
      </c>
      <c r="BF118" s="38">
        <f>100*BE118/$V118</f>
        <v>48.6412405043465</v>
      </c>
      <c r="BG118" s="37">
        <f>IF(BF118&gt;$V$8,1,0)</f>
        <v>0</v>
      </c>
      <c r="BH118" s="38">
        <f>IF($I118=BE$16,BF118,0)</f>
        <v>0</v>
      </c>
      <c r="BI118" s="37">
        <v>2386</v>
      </c>
      <c r="BJ118" s="38">
        <f>100*BI118/$V118</f>
        <v>4.67146996632469</v>
      </c>
      <c r="BK118" s="37">
        <f>IF(BJ118&gt;$V$8,1,0)</f>
        <v>0</v>
      </c>
      <c r="BL118" s="38">
        <f>IF($I118=BI$16,BJ118,0)</f>
        <v>0</v>
      </c>
      <c r="BM118" s="37">
        <v>20273</v>
      </c>
      <c r="BN118" s="38">
        <f>100*BM118/$V118</f>
        <v>39.6918317800924</v>
      </c>
      <c r="BO118" s="37">
        <f>IF(BN118&gt;$V$8,1,0)</f>
        <v>0</v>
      </c>
      <c r="BP118" s="38">
        <f>IF($I118=BM$16,BN118,0)</f>
        <v>39.6918317800924</v>
      </c>
      <c r="BQ118" s="37">
        <v>2420</v>
      </c>
      <c r="BR118" s="38">
        <f>100*BQ118/$V118</f>
        <v>4.73803743441147</v>
      </c>
      <c r="BS118" s="37">
        <f>IF(BR118&gt;$V$8,1,0)</f>
        <v>0</v>
      </c>
      <c r="BT118" s="38">
        <f>IF($I118=BQ$16,BR118,0)</f>
        <v>0</v>
      </c>
      <c r="BU118" s="37">
        <v>0</v>
      </c>
      <c r="BV118" s="38">
        <f>100*BU118/$V118</f>
        <v>0</v>
      </c>
      <c r="BW118" s="37">
        <f>IF(BV118&gt;$V$8,1,0)</f>
        <v>0</v>
      </c>
      <c r="BX118" s="38">
        <f>IF($I118=BU$16,BV118,0)</f>
        <v>0</v>
      </c>
      <c r="BY118" s="37">
        <v>0</v>
      </c>
      <c r="BZ118" s="37">
        <v>0</v>
      </c>
      <c r="CA118" s="16"/>
      <c r="CB118" s="20"/>
      <c r="CC118" s="21"/>
    </row>
    <row r="119" ht="15.75" customHeight="1">
      <c r="A119" t="s" s="32">
        <v>322</v>
      </c>
      <c r="B119" t="s" s="71">
        <f>_xlfn.IFS(H119=0,F119,K119=1,I119,L119=1,Q119)</f>
        <v>9</v>
      </c>
      <c r="C119" s="72">
        <f>_xlfn.IFS(H119=0,G119,K119=1,J119,L119=1,R119)</f>
        <v>48.6357975772671</v>
      </c>
      <c r="D119" t="s" s="73">
        <f>IF(F119="Lab","over","under")</f>
        <v>111</v>
      </c>
      <c r="E119" t="s" s="73">
        <v>112</v>
      </c>
      <c r="F119" t="s" s="74">
        <v>9</v>
      </c>
      <c r="G119" s="75">
        <f>AD119</f>
        <v>48.6357975772671</v>
      </c>
      <c r="H119" s="76">
        <f>K119+L119</f>
        <v>0</v>
      </c>
      <c r="I119" t="s" s="77">
        <v>25</v>
      </c>
      <c r="J119" s="75">
        <f>AV119</f>
        <v>30.1437790105287</v>
      </c>
      <c r="K119" s="25"/>
      <c r="L119" s="25"/>
      <c r="M119" s="25"/>
      <c r="N119" s="25"/>
      <c r="O119" t="s" s="73">
        <v>323</v>
      </c>
      <c r="P119" t="s" s="73">
        <v>322</v>
      </c>
      <c r="Q119" t="s" s="78">
        <v>17</v>
      </c>
      <c r="R119" s="79">
        <f>100*S119</f>
        <v>7.4176384</v>
      </c>
      <c r="S119" s="80">
        <v>0.074176384</v>
      </c>
      <c r="T119" s="28"/>
      <c r="U119" s="29">
        <v>73554</v>
      </c>
      <c r="V119" s="29">
        <v>44165</v>
      </c>
      <c r="W119" s="29">
        <v>162</v>
      </c>
      <c r="X119" s="29">
        <v>8167</v>
      </c>
      <c r="Y119" s="29">
        <v>3248</v>
      </c>
      <c r="Z119" s="31">
        <f>100*Y119/$V119</f>
        <v>7.35423978263331</v>
      </c>
      <c r="AA119" s="29">
        <f>IF(Z119&gt;$V$8,1,0)</f>
        <v>0</v>
      </c>
      <c r="AB119" s="31">
        <f>IF($I119=Y$16,Z119,0)</f>
        <v>0</v>
      </c>
      <c r="AC119" s="29">
        <v>21480</v>
      </c>
      <c r="AD119" s="31">
        <f>100*AC119/$V119</f>
        <v>48.6357975772671</v>
      </c>
      <c r="AE119" s="29">
        <f>IF(AD119&gt;$V$8,1,0)</f>
        <v>0</v>
      </c>
      <c r="AF119" s="31">
        <f>IF($I119=AC$16,AD119,0)</f>
        <v>0</v>
      </c>
      <c r="AG119" s="29">
        <v>2589</v>
      </c>
      <c r="AH119" s="31">
        <f>100*AG119/$V119</f>
        <v>5.86210800407563</v>
      </c>
      <c r="AI119" s="29">
        <f>IF(AH119&gt;$V$8,1,0)</f>
        <v>0</v>
      </c>
      <c r="AJ119" s="31">
        <f>IF($I119=AG$16,AH119,0)</f>
        <v>0</v>
      </c>
      <c r="AK119" s="29">
        <v>3276</v>
      </c>
      <c r="AL119" s="31">
        <f>100*AK119/$V119</f>
        <v>7.41763840144911</v>
      </c>
      <c r="AM119" s="29">
        <f>IF(AL119&gt;$V$8,1,0)</f>
        <v>0</v>
      </c>
      <c r="AN119" s="31">
        <f>IF($I119=AK$16,AL119,0)</f>
        <v>0</v>
      </c>
      <c r="AO119" s="29">
        <v>0</v>
      </c>
      <c r="AP119" s="31">
        <f>100*AO119/$V119</f>
        <v>0</v>
      </c>
      <c r="AQ119" s="29">
        <f>IF(AP119&gt;$V$8,1,0)</f>
        <v>0</v>
      </c>
      <c r="AR119" s="31">
        <f>IF($I119=AO$16,AP119,0)</f>
        <v>0</v>
      </c>
      <c r="AS119" s="29">
        <v>13313</v>
      </c>
      <c r="AT119" s="31">
        <f>100*AS119/$V119</f>
        <v>30.1437790105287</v>
      </c>
      <c r="AU119" s="29">
        <f>IF(AT119&gt;$V$8,1,0)</f>
        <v>0</v>
      </c>
      <c r="AV119" s="31">
        <f>IF($I119=AS$16,AT119,0)</f>
        <v>30.1437790105287</v>
      </c>
      <c r="AW119" s="29">
        <v>0</v>
      </c>
      <c r="AX119" s="31">
        <f>100*AW119/$V119</f>
        <v>0</v>
      </c>
      <c r="AY119" s="29">
        <f>IF(AX119&gt;$V$8,1,0)</f>
        <v>0</v>
      </c>
      <c r="AZ119" s="31">
        <f>IF($I119=AW$16,AX119,0)</f>
        <v>0</v>
      </c>
      <c r="BA119" s="29">
        <v>0</v>
      </c>
      <c r="BB119" s="31">
        <f>100*BA119/$V119</f>
        <v>0</v>
      </c>
      <c r="BC119" s="29">
        <f>IF(BB119&gt;$V$8,1,0)</f>
        <v>0</v>
      </c>
      <c r="BD119" s="31">
        <f>IF($I119=BA$16,BB119,0)</f>
        <v>0</v>
      </c>
      <c r="BE119" s="29">
        <v>0</v>
      </c>
      <c r="BF119" s="31">
        <f>100*BE119/$V119</f>
        <v>0</v>
      </c>
      <c r="BG119" s="29">
        <f>IF(BF119&gt;$V$8,1,0)</f>
        <v>0</v>
      </c>
      <c r="BH119" s="31">
        <f>IF($I119=BE$16,BF119,0)</f>
        <v>0</v>
      </c>
      <c r="BI119" s="29">
        <v>0</v>
      </c>
      <c r="BJ119" s="31">
        <f>100*BI119/$V119</f>
        <v>0</v>
      </c>
      <c r="BK119" s="29">
        <f>IF(BJ119&gt;$V$8,1,0)</f>
        <v>0</v>
      </c>
      <c r="BL119" s="31">
        <f>IF($I119=BI$16,BJ119,0)</f>
        <v>0</v>
      </c>
      <c r="BM119" s="29">
        <v>0</v>
      </c>
      <c r="BN119" s="31">
        <f>100*BM119/$V119</f>
        <v>0</v>
      </c>
      <c r="BO119" s="29">
        <f>IF(BN119&gt;$V$8,1,0)</f>
        <v>0</v>
      </c>
      <c r="BP119" s="31">
        <f>IF($I119=BM$16,BN119,0)</f>
        <v>0</v>
      </c>
      <c r="BQ119" s="29">
        <v>0</v>
      </c>
      <c r="BR119" s="31">
        <f>100*BQ119/$V119</f>
        <v>0</v>
      </c>
      <c r="BS119" s="29">
        <f>IF(BR119&gt;$V$8,1,0)</f>
        <v>0</v>
      </c>
      <c r="BT119" s="31">
        <f>IF($I119=BQ$16,BR119,0)</f>
        <v>0</v>
      </c>
      <c r="BU119" s="29">
        <v>0</v>
      </c>
      <c r="BV119" s="31">
        <f>100*BU119/$V119</f>
        <v>0</v>
      </c>
      <c r="BW119" s="29">
        <f>IF(BV119&gt;$V$8,1,0)</f>
        <v>0</v>
      </c>
      <c r="BX119" s="31">
        <f>IF($I119=BU$16,BV119,0)</f>
        <v>0</v>
      </c>
      <c r="BY119" s="29">
        <v>0</v>
      </c>
      <c r="BZ119" s="29">
        <v>0</v>
      </c>
      <c r="CA119" s="28"/>
      <c r="CB119" s="20"/>
      <c r="CC119" s="21"/>
    </row>
    <row r="120" ht="15.75" customHeight="1">
      <c r="A120" t="s" s="32">
        <v>324</v>
      </c>
      <c r="B120" t="s" s="71">
        <f>_xlfn.IFS(H120=0,F120,K120=1,I120,L120=1,Q120)</f>
        <v>9</v>
      </c>
      <c r="C120" s="72">
        <f>_xlfn.IFS(H120=0,G120,K120=1,J120,L120=1,R120)</f>
        <v>48.5623140000428</v>
      </c>
      <c r="D120" t="s" s="68">
        <f>IF(F120="Lab","over","under")</f>
        <v>111</v>
      </c>
      <c r="E120" t="s" s="68">
        <v>112</v>
      </c>
      <c r="F120" t="s" s="74">
        <v>9</v>
      </c>
      <c r="G120" s="81">
        <f>AD120</f>
        <v>48.5623140000428</v>
      </c>
      <c r="H120" s="82">
        <f>K120+L120</f>
        <v>0</v>
      </c>
      <c r="I120" t="s" s="77">
        <v>25</v>
      </c>
      <c r="J120" s="81">
        <f>AV120</f>
        <v>29.171216305907</v>
      </c>
      <c r="K120" s="13"/>
      <c r="L120" s="13"/>
      <c r="M120" s="13"/>
      <c r="N120" s="13"/>
      <c r="O120" t="s" s="68">
        <v>325</v>
      </c>
      <c r="P120" t="s" s="68">
        <v>324</v>
      </c>
      <c r="Q120" t="s" s="78">
        <v>5</v>
      </c>
      <c r="R120" s="83">
        <f>100*S120</f>
        <v>7.5941508</v>
      </c>
      <c r="S120" s="35">
        <v>0.075941508</v>
      </c>
      <c r="T120" s="16"/>
      <c r="U120" s="37">
        <v>76414</v>
      </c>
      <c r="V120" s="37">
        <v>46707</v>
      </c>
      <c r="W120" s="37">
        <v>131</v>
      </c>
      <c r="X120" s="37">
        <v>9057</v>
      </c>
      <c r="Y120" s="37">
        <v>3547</v>
      </c>
      <c r="Z120" s="38">
        <f>100*Y120/$V120</f>
        <v>7.59415076969191</v>
      </c>
      <c r="AA120" s="37">
        <f>IF(Z120&gt;$V$8,1,0)</f>
        <v>0</v>
      </c>
      <c r="AB120" s="38">
        <f>IF($I120=Y$16,Z120,0)</f>
        <v>0</v>
      </c>
      <c r="AC120" s="37">
        <v>22682</v>
      </c>
      <c r="AD120" s="38">
        <f>100*AC120/$V120</f>
        <v>48.5623140000428</v>
      </c>
      <c r="AE120" s="37">
        <f>IF(AD120&gt;$V$8,1,0)</f>
        <v>0</v>
      </c>
      <c r="AF120" s="38">
        <f>IF($I120=AC$16,AD120,0)</f>
        <v>0</v>
      </c>
      <c r="AG120" s="37">
        <v>1074</v>
      </c>
      <c r="AH120" s="38">
        <f>100*AG120/$V120</f>
        <v>2.29944119725095</v>
      </c>
      <c r="AI120" s="37">
        <f>IF(AH120&gt;$V$8,1,0)</f>
        <v>0</v>
      </c>
      <c r="AJ120" s="38">
        <f>IF($I120=AG$16,AH120,0)</f>
        <v>0</v>
      </c>
      <c r="AK120" s="37">
        <v>3377</v>
      </c>
      <c r="AL120" s="38">
        <f>100*AK120/$V120</f>
        <v>7.23017963046224</v>
      </c>
      <c r="AM120" s="37">
        <f>IF(AL120&gt;$V$8,1,0)</f>
        <v>0</v>
      </c>
      <c r="AN120" s="38">
        <f>IF($I120=AK$16,AL120,0)</f>
        <v>0</v>
      </c>
      <c r="AO120" s="37">
        <v>1811</v>
      </c>
      <c r="AP120" s="38">
        <f>100*AO120/$V120</f>
        <v>3.87736313614662</v>
      </c>
      <c r="AQ120" s="37">
        <f>IF(AP120&gt;$V$8,1,0)</f>
        <v>0</v>
      </c>
      <c r="AR120" s="38">
        <f>IF($I120=AO$16,AP120,0)</f>
        <v>0</v>
      </c>
      <c r="AS120" s="37">
        <v>13625</v>
      </c>
      <c r="AT120" s="38">
        <f>100*AS120/$V120</f>
        <v>29.171216305907</v>
      </c>
      <c r="AU120" s="37">
        <f>IF(AT120&gt;$V$8,1,0)</f>
        <v>0</v>
      </c>
      <c r="AV120" s="38">
        <f>IF($I120=AS$16,AT120,0)</f>
        <v>29.171216305907</v>
      </c>
      <c r="AW120" s="37">
        <v>0</v>
      </c>
      <c r="AX120" s="38">
        <f>100*AW120/$V120</f>
        <v>0</v>
      </c>
      <c r="AY120" s="37">
        <f>IF(AX120&gt;$V$8,1,0)</f>
        <v>0</v>
      </c>
      <c r="AZ120" s="38">
        <f>IF($I120=AW$16,AX120,0)</f>
        <v>0</v>
      </c>
      <c r="BA120" s="37">
        <v>0</v>
      </c>
      <c r="BB120" s="38">
        <f>100*BA120/$V120</f>
        <v>0</v>
      </c>
      <c r="BC120" s="37">
        <f>IF(BB120&gt;$V$8,1,0)</f>
        <v>0</v>
      </c>
      <c r="BD120" s="38">
        <f>IF($I120=BA$16,BB120,0)</f>
        <v>0</v>
      </c>
      <c r="BE120" s="37">
        <v>0</v>
      </c>
      <c r="BF120" s="38">
        <f>100*BE120/$V120</f>
        <v>0</v>
      </c>
      <c r="BG120" s="37">
        <f>IF(BF120&gt;$V$8,1,0)</f>
        <v>0</v>
      </c>
      <c r="BH120" s="38">
        <f>IF($I120=BE$16,BF120,0)</f>
        <v>0</v>
      </c>
      <c r="BI120" s="37">
        <v>0</v>
      </c>
      <c r="BJ120" s="38">
        <f>100*BI120/$V120</f>
        <v>0</v>
      </c>
      <c r="BK120" s="37">
        <f>IF(BJ120&gt;$V$8,1,0)</f>
        <v>0</v>
      </c>
      <c r="BL120" s="38">
        <f>IF($I120=BI$16,BJ120,0)</f>
        <v>0</v>
      </c>
      <c r="BM120" s="37">
        <v>0</v>
      </c>
      <c r="BN120" s="38">
        <f>100*BM120/$V120</f>
        <v>0</v>
      </c>
      <c r="BO120" s="37">
        <f>IF(BN120&gt;$V$8,1,0)</f>
        <v>0</v>
      </c>
      <c r="BP120" s="38">
        <f>IF($I120=BM$16,BN120,0)</f>
        <v>0</v>
      </c>
      <c r="BQ120" s="37">
        <v>0</v>
      </c>
      <c r="BR120" s="38">
        <f>100*BQ120/$V120</f>
        <v>0</v>
      </c>
      <c r="BS120" s="37">
        <f>IF(BR120&gt;$V$8,1,0)</f>
        <v>0</v>
      </c>
      <c r="BT120" s="38">
        <f>IF($I120=BQ$16,BR120,0)</f>
        <v>0</v>
      </c>
      <c r="BU120" s="84">
        <v>0</v>
      </c>
      <c r="BV120" s="38">
        <f>100*BU120/$V120</f>
        <v>0</v>
      </c>
      <c r="BW120" s="37">
        <f>IF(BV120&gt;$V$8,1,0)</f>
        <v>0</v>
      </c>
      <c r="BX120" s="38">
        <f>IF($I120=BU$16,BV120,0)</f>
        <v>0</v>
      </c>
      <c r="BY120" s="37">
        <v>0</v>
      </c>
      <c r="BZ120" s="37">
        <v>0</v>
      </c>
      <c r="CA120" s="16"/>
      <c r="CB120" s="20"/>
      <c r="CC120" s="21"/>
    </row>
    <row r="121" ht="15.75" customHeight="1">
      <c r="A121" t="s" s="32">
        <v>326</v>
      </c>
      <c r="B121" t="s" s="71">
        <f>_xlfn.IFS(H121=0,F121,K121=1,I121,L121=1,Q121)</f>
        <v>37</v>
      </c>
      <c r="C121" s="72">
        <f>_xlfn.IFS(H121=0,G121,K121=1,J121,L121=1,R121)</f>
        <v>48.5372861433982</v>
      </c>
      <c r="D121" t="s" s="73">
        <v>111</v>
      </c>
      <c r="E121" t="s" s="73">
        <v>112</v>
      </c>
      <c r="F121" t="s" s="74">
        <v>37</v>
      </c>
      <c r="G121" s="75">
        <f>BF121</f>
        <v>48.5372861433982</v>
      </c>
      <c r="H121" s="76">
        <f>K121+L121</f>
        <v>0</v>
      </c>
      <c r="I121" t="s" s="77">
        <v>41</v>
      </c>
      <c r="J121" s="75">
        <f>BL121</f>
        <v>14.8143311131427</v>
      </c>
      <c r="K121" s="25"/>
      <c r="L121" s="25"/>
      <c r="M121" s="25"/>
      <c r="N121" s="25"/>
      <c r="O121" t="s" s="73">
        <v>327</v>
      </c>
      <c r="P121" t="s" s="73">
        <v>326</v>
      </c>
      <c r="Q121" t="s" s="78">
        <v>33</v>
      </c>
      <c r="R121" s="79">
        <f>100*S121</f>
        <v>12.8422794</v>
      </c>
      <c r="S121" s="80">
        <v>0.128422794</v>
      </c>
      <c r="T121" s="28"/>
      <c r="U121" s="29">
        <v>78244</v>
      </c>
      <c r="V121" s="29">
        <v>45942</v>
      </c>
      <c r="W121" s="29">
        <v>294</v>
      </c>
      <c r="X121" s="29">
        <v>15493</v>
      </c>
      <c r="Y121" s="29">
        <v>83</v>
      </c>
      <c r="Z121" s="31">
        <f>100*Y121/$V121</f>
        <v>0.18066257455052</v>
      </c>
      <c r="AA121" s="29">
        <f>IF(Z121&gt;$V$8,1,0)</f>
        <v>0</v>
      </c>
      <c r="AB121" s="31">
        <f>IF($I121=Y$16,Z121,0)</f>
        <v>0</v>
      </c>
      <c r="AC121" s="29">
        <v>0</v>
      </c>
      <c r="AD121" s="31">
        <f>100*AC121/$V121</f>
        <v>0</v>
      </c>
      <c r="AE121" s="29">
        <f>IF(AD121&gt;$V$8,1,0)</f>
        <v>0</v>
      </c>
      <c r="AF121" s="31">
        <f>IF($I121=AC$16,AD121,0)</f>
        <v>0</v>
      </c>
      <c r="AG121" s="29">
        <v>0</v>
      </c>
      <c r="AH121" s="31">
        <f>100*AG121/$V121</f>
        <v>0</v>
      </c>
      <c r="AI121" s="29">
        <f>IF(AH121&gt;$V$8,1,0)</f>
        <v>0</v>
      </c>
      <c r="AJ121" s="31">
        <f>IF($I121=AG$16,AH121,0)</f>
        <v>0</v>
      </c>
      <c r="AK121" s="29">
        <v>0</v>
      </c>
      <c r="AL121" s="31">
        <f>100*AK121/$V121</f>
        <v>0</v>
      </c>
      <c r="AM121" s="29">
        <f>IF(AL121&gt;$V$8,1,0)</f>
        <v>0</v>
      </c>
      <c r="AN121" s="31">
        <f>IF($I121=AK$16,AL121,0)</f>
        <v>0</v>
      </c>
      <c r="AO121" s="29">
        <v>0</v>
      </c>
      <c r="AP121" s="31">
        <f>100*AO121/$V121</f>
        <v>0</v>
      </c>
      <c r="AQ121" s="29">
        <f>IF(AP121&gt;$V$8,1,0)</f>
        <v>0</v>
      </c>
      <c r="AR121" s="31">
        <f>IF($I121=AO$16,AP121,0)</f>
        <v>0</v>
      </c>
      <c r="AS121" s="29">
        <v>0</v>
      </c>
      <c r="AT121" s="31">
        <f>100*AS121/$V121</f>
        <v>0</v>
      </c>
      <c r="AU121" s="29">
        <f>IF(AT121&gt;$V$8,1,0)</f>
        <v>0</v>
      </c>
      <c r="AV121" s="31">
        <f>IF($I121=AS$16,AT121,0)</f>
        <v>0</v>
      </c>
      <c r="AW121" s="29">
        <v>0</v>
      </c>
      <c r="AX121" s="31">
        <f>100*AW121/$V121</f>
        <v>0</v>
      </c>
      <c r="AY121" s="29">
        <f>IF(AX121&gt;$V$8,1,0)</f>
        <v>0</v>
      </c>
      <c r="AZ121" s="31">
        <f>IF($I121=AW$16,AX121,0)</f>
        <v>0</v>
      </c>
      <c r="BA121" s="29">
        <v>5900</v>
      </c>
      <c r="BB121" s="31">
        <f>100*BA121/$V121</f>
        <v>12.8422793957599</v>
      </c>
      <c r="BC121" s="29">
        <f>IF(BB121&gt;$V$8,1,0)</f>
        <v>0</v>
      </c>
      <c r="BD121" s="31">
        <f>IF($I121=BA$16,BB121,0)</f>
        <v>0</v>
      </c>
      <c r="BE121" s="29">
        <v>22299</v>
      </c>
      <c r="BF121" s="31">
        <f>100*BE121/$V121</f>
        <v>48.5372861433982</v>
      </c>
      <c r="BG121" s="29">
        <f>IF(BF121&gt;$V$8,1,0)</f>
        <v>0</v>
      </c>
      <c r="BH121" s="31">
        <f>IF($I121=BE$16,BF121,0)</f>
        <v>0</v>
      </c>
      <c r="BI121" s="29">
        <v>6806</v>
      </c>
      <c r="BJ121" s="31">
        <f>100*BI121/$V121</f>
        <v>14.8143311131427</v>
      </c>
      <c r="BK121" s="29">
        <f>IF(BJ121&gt;$V$8,1,0)</f>
        <v>0</v>
      </c>
      <c r="BL121" s="31">
        <f>IF($I121=BI$16,BJ121,0)</f>
        <v>14.8143311131427</v>
      </c>
      <c r="BM121" s="29">
        <v>3175</v>
      </c>
      <c r="BN121" s="31">
        <f>100*BM121/$V121</f>
        <v>6.91088764093857</v>
      </c>
      <c r="BO121" s="29">
        <f>IF(BN121&gt;$V$8,1,0)</f>
        <v>0</v>
      </c>
      <c r="BP121" s="31">
        <f>IF($I121=BM$16,BN121,0)</f>
        <v>0</v>
      </c>
      <c r="BQ121" s="29">
        <v>2692</v>
      </c>
      <c r="BR121" s="31">
        <f>100*BQ121/$V121</f>
        <v>5.85956205650603</v>
      </c>
      <c r="BS121" s="29">
        <f>IF(BR121&gt;$V$8,1,0)</f>
        <v>0</v>
      </c>
      <c r="BT121" s="31">
        <f>IF($I121=BQ$16,BR121,0)</f>
        <v>0</v>
      </c>
      <c r="BU121" s="85">
        <v>4099</v>
      </c>
      <c r="BV121" s="31">
        <f>100*BU121/$V121</f>
        <v>8.922119193766051</v>
      </c>
      <c r="BW121" s="29">
        <f>IF(BV121&gt;$V$8,1,0)</f>
        <v>0</v>
      </c>
      <c r="BX121" s="31">
        <f>IF($I121=BU$16,BV121,0)</f>
        <v>0</v>
      </c>
      <c r="BY121" s="29">
        <v>761</v>
      </c>
      <c r="BZ121" s="29">
        <v>0</v>
      </c>
      <c r="CA121" s="28"/>
      <c r="CB121" s="20"/>
      <c r="CC121" s="21"/>
    </row>
    <row r="122" ht="15.75" customHeight="1">
      <c r="A122" t="s" s="32">
        <v>328</v>
      </c>
      <c r="B122" t="s" s="71">
        <f>_xlfn.IFS(H122=0,F122,K122=1,I122,L122=1,Q122)</f>
        <v>9</v>
      </c>
      <c r="C122" s="72">
        <f>_xlfn.IFS(H122=0,G122,K122=1,J122,L122=1,R122)</f>
        <v>48.5086227835803</v>
      </c>
      <c r="D122" t="s" s="68">
        <f>IF(F122="Lab","over","under")</f>
        <v>111</v>
      </c>
      <c r="E122" t="s" s="68">
        <v>112</v>
      </c>
      <c r="F122" t="s" s="74">
        <v>9</v>
      </c>
      <c r="G122" s="81">
        <f>AD122</f>
        <v>48.5086227835803</v>
      </c>
      <c r="H122" s="82">
        <f>K122+L122</f>
        <v>0</v>
      </c>
      <c r="I122" t="s" s="77">
        <v>17</v>
      </c>
      <c r="J122" s="81">
        <f>AN122</f>
        <v>26.9370901141608</v>
      </c>
      <c r="K122" s="13"/>
      <c r="L122" s="13"/>
      <c r="M122" s="13"/>
      <c r="N122" s="13"/>
      <c r="O122" t="s" s="68">
        <v>329</v>
      </c>
      <c r="P122" t="s" s="68">
        <v>328</v>
      </c>
      <c r="Q122" t="s" s="78">
        <v>5</v>
      </c>
      <c r="R122" s="83">
        <f>100*S122</f>
        <v>15.7469031</v>
      </c>
      <c r="S122" s="35">
        <v>0.157469031</v>
      </c>
      <c r="T122" s="16"/>
      <c r="U122" s="37">
        <v>79978</v>
      </c>
      <c r="V122" s="37">
        <v>41170</v>
      </c>
      <c r="W122" s="37">
        <v>147</v>
      </c>
      <c r="X122" s="37">
        <v>8881</v>
      </c>
      <c r="Y122" s="37">
        <v>6483</v>
      </c>
      <c r="Z122" s="38">
        <f>100*Y122/$V122</f>
        <v>15.7469030847705</v>
      </c>
      <c r="AA122" s="37">
        <f>IF(Z122&gt;$V$8,1,0)</f>
        <v>0</v>
      </c>
      <c r="AB122" s="38">
        <f>IF($I122=Y$16,Z122,0)</f>
        <v>0</v>
      </c>
      <c r="AC122" s="37">
        <v>19971</v>
      </c>
      <c r="AD122" s="38">
        <f>100*AC122/$V122</f>
        <v>48.5086227835803</v>
      </c>
      <c r="AE122" s="37">
        <f>IF(AD122&gt;$V$8,1,0)</f>
        <v>0</v>
      </c>
      <c r="AF122" s="38">
        <f>IF($I122=AC$16,AD122,0)</f>
        <v>0</v>
      </c>
      <c r="AG122" s="37">
        <v>1597</v>
      </c>
      <c r="AH122" s="38">
        <f>100*AG122/$V122</f>
        <v>3.879038134564</v>
      </c>
      <c r="AI122" s="37">
        <f>IF(AH122&gt;$V$8,1,0)</f>
        <v>0</v>
      </c>
      <c r="AJ122" s="38">
        <f>IF($I122=AG$16,AH122,0)</f>
        <v>0</v>
      </c>
      <c r="AK122" s="37">
        <v>11090</v>
      </c>
      <c r="AL122" s="38">
        <f>100*AK122/$V122</f>
        <v>26.9370901141608</v>
      </c>
      <c r="AM122" s="37">
        <f>IF(AL122&gt;$V$8,1,0)</f>
        <v>0</v>
      </c>
      <c r="AN122" s="38">
        <f>IF($I122=AK$16,AL122,0)</f>
        <v>26.9370901141608</v>
      </c>
      <c r="AO122" s="37">
        <v>1653</v>
      </c>
      <c r="AP122" s="38">
        <f>100*AO122/$V122</f>
        <v>4.01505950935147</v>
      </c>
      <c r="AQ122" s="37">
        <f>IF(AP122&gt;$V$8,1,0)</f>
        <v>0</v>
      </c>
      <c r="AR122" s="38">
        <f>IF($I122=AO$16,AP122,0)</f>
        <v>0</v>
      </c>
      <c r="AS122" s="37">
        <v>0</v>
      </c>
      <c r="AT122" s="38">
        <f>100*AS122/$V122</f>
        <v>0</v>
      </c>
      <c r="AU122" s="37">
        <f>IF(AT122&gt;$V$8,1,0)</f>
        <v>0</v>
      </c>
      <c r="AV122" s="38">
        <f>IF($I122=AS$16,AT122,0)</f>
        <v>0</v>
      </c>
      <c r="AW122" s="37">
        <v>0</v>
      </c>
      <c r="AX122" s="38">
        <f>100*AW122/$V122</f>
        <v>0</v>
      </c>
      <c r="AY122" s="37">
        <f>IF(AX122&gt;$V$8,1,0)</f>
        <v>0</v>
      </c>
      <c r="AZ122" s="38">
        <f>IF($I122=AW$16,AX122,0)</f>
        <v>0</v>
      </c>
      <c r="BA122" s="37">
        <v>0</v>
      </c>
      <c r="BB122" s="38">
        <f>100*BA122/$V122</f>
        <v>0</v>
      </c>
      <c r="BC122" s="37">
        <f>IF(BB122&gt;$V$8,1,0)</f>
        <v>0</v>
      </c>
      <c r="BD122" s="38">
        <f>IF($I122=BA$16,BB122,0)</f>
        <v>0</v>
      </c>
      <c r="BE122" s="37">
        <v>0</v>
      </c>
      <c r="BF122" s="38">
        <f>100*BE122/$V122</f>
        <v>0</v>
      </c>
      <c r="BG122" s="37">
        <f>IF(BF122&gt;$V$8,1,0)</f>
        <v>0</v>
      </c>
      <c r="BH122" s="38">
        <f>IF($I122=BE$16,BF122,0)</f>
        <v>0</v>
      </c>
      <c r="BI122" s="37">
        <v>0</v>
      </c>
      <c r="BJ122" s="38">
        <f>100*BI122/$V122</f>
        <v>0</v>
      </c>
      <c r="BK122" s="37">
        <f>IF(BJ122&gt;$V$8,1,0)</f>
        <v>0</v>
      </c>
      <c r="BL122" s="38">
        <f>IF($I122=BI$16,BJ122,0)</f>
        <v>0</v>
      </c>
      <c r="BM122" s="37">
        <v>0</v>
      </c>
      <c r="BN122" s="38">
        <f>100*BM122/$V122</f>
        <v>0</v>
      </c>
      <c r="BO122" s="37">
        <f>IF(BN122&gt;$V$8,1,0)</f>
        <v>0</v>
      </c>
      <c r="BP122" s="38">
        <f>IF($I122=BM$16,BN122,0)</f>
        <v>0</v>
      </c>
      <c r="BQ122" s="37">
        <v>0</v>
      </c>
      <c r="BR122" s="38">
        <f>100*BQ122/$V122</f>
        <v>0</v>
      </c>
      <c r="BS122" s="37">
        <f>IF(BR122&gt;$V$8,1,0)</f>
        <v>0</v>
      </c>
      <c r="BT122" s="38">
        <f>IF($I122=BQ$16,BR122,0)</f>
        <v>0</v>
      </c>
      <c r="BU122" s="86">
        <v>0</v>
      </c>
      <c r="BV122" s="38">
        <f>100*BU122/$V122</f>
        <v>0</v>
      </c>
      <c r="BW122" s="37">
        <f>IF(BV122&gt;$V$8,1,0)</f>
        <v>0</v>
      </c>
      <c r="BX122" s="38">
        <f>IF($I122=BU$16,BV122,0)</f>
        <v>0</v>
      </c>
      <c r="BY122" s="37">
        <v>0</v>
      </c>
      <c r="BZ122" s="37">
        <v>0</v>
      </c>
      <c r="CA122" s="16"/>
      <c r="CB122" s="20"/>
      <c r="CC122" s="21"/>
    </row>
    <row r="123" ht="15.75" customHeight="1">
      <c r="A123" t="s" s="32">
        <v>330</v>
      </c>
      <c r="B123" t="s" s="71">
        <f>_xlfn.IFS(H123=0,F123,K123=1,I123,L123=1,Q123)</f>
        <v>9</v>
      </c>
      <c r="C123" s="72">
        <f>_xlfn.IFS(H123=0,G123,K123=1,J123,L123=1,R123)</f>
        <v>48.4407110563091</v>
      </c>
      <c r="D123" t="s" s="73">
        <f>IF(F123="Lab","over","under")</f>
        <v>111</v>
      </c>
      <c r="E123" t="s" s="73">
        <v>112</v>
      </c>
      <c r="F123" t="s" s="74">
        <v>9</v>
      </c>
      <c r="G123" s="75">
        <f>AD123</f>
        <v>48.4407110563091</v>
      </c>
      <c r="H123" s="76">
        <f>K123+L123</f>
        <v>0</v>
      </c>
      <c r="I123" t="s" s="77">
        <v>17</v>
      </c>
      <c r="J123" s="75">
        <f>AN123</f>
        <v>14.647554459515</v>
      </c>
      <c r="K123" s="25"/>
      <c r="L123" s="25"/>
      <c r="M123" s="25"/>
      <c r="N123" s="25"/>
      <c r="O123" t="s" s="73">
        <v>331</v>
      </c>
      <c r="P123" t="s" s="73">
        <v>330</v>
      </c>
      <c r="Q123" t="s" s="78">
        <v>5</v>
      </c>
      <c r="R123" s="79">
        <f>100*S123</f>
        <v>14.4959926</v>
      </c>
      <c r="S123" s="80">
        <v>0.144959926</v>
      </c>
      <c r="T123" s="28"/>
      <c r="U123" s="29">
        <v>73711</v>
      </c>
      <c r="V123" s="29">
        <v>38928</v>
      </c>
      <c r="W123" s="29">
        <v>180</v>
      </c>
      <c r="X123" s="29">
        <v>13155</v>
      </c>
      <c r="Y123" s="29">
        <v>5643</v>
      </c>
      <c r="Z123" s="31">
        <f>100*Y123/$V123</f>
        <v>14.4959926017263</v>
      </c>
      <c r="AA123" s="29">
        <f>IF(Z123&gt;$V$8,1,0)</f>
        <v>0</v>
      </c>
      <c r="AB123" s="31">
        <f>IF($I123=Y$16,Z123,0)</f>
        <v>0</v>
      </c>
      <c r="AC123" s="29">
        <v>18857</v>
      </c>
      <c r="AD123" s="31">
        <f>100*AC123/$V123</f>
        <v>48.4407110563091</v>
      </c>
      <c r="AE123" s="29">
        <f>IF(AD123&gt;$V$8,1,0)</f>
        <v>0</v>
      </c>
      <c r="AF123" s="31">
        <f>IF($I123=AC$16,AD123,0)</f>
        <v>0</v>
      </c>
      <c r="AG123" s="29">
        <v>4886</v>
      </c>
      <c r="AH123" s="31">
        <f>100*AG123/$V123</f>
        <v>12.5513769009453</v>
      </c>
      <c r="AI123" s="29">
        <f>IF(AH123&gt;$V$8,1,0)</f>
        <v>0</v>
      </c>
      <c r="AJ123" s="31">
        <f>IF($I123=AG$16,AH123,0)</f>
        <v>0</v>
      </c>
      <c r="AK123" s="29">
        <v>5702</v>
      </c>
      <c r="AL123" s="31">
        <f>100*AK123/$V123</f>
        <v>14.647554459515</v>
      </c>
      <c r="AM123" s="29">
        <f>IF(AL123&gt;$V$8,1,0)</f>
        <v>0</v>
      </c>
      <c r="AN123" s="31">
        <f>IF($I123=AK$16,AL123,0)</f>
        <v>14.647554459515</v>
      </c>
      <c r="AO123" s="29">
        <v>3107</v>
      </c>
      <c r="AP123" s="31">
        <f>100*AO123/$V123</f>
        <v>7.98140156185779</v>
      </c>
      <c r="AQ123" s="29">
        <f>IF(AP123&gt;$V$8,1,0)</f>
        <v>0</v>
      </c>
      <c r="AR123" s="31">
        <f>IF($I123=AO$16,AP123,0)</f>
        <v>0</v>
      </c>
      <c r="AS123" s="29">
        <v>0</v>
      </c>
      <c r="AT123" s="31">
        <f>100*AS123/$V123</f>
        <v>0</v>
      </c>
      <c r="AU123" s="29">
        <f>IF(AT123&gt;$V$8,1,0)</f>
        <v>0</v>
      </c>
      <c r="AV123" s="31">
        <f>IF($I123=AS$16,AT123,0)</f>
        <v>0</v>
      </c>
      <c r="AW123" s="29">
        <v>0</v>
      </c>
      <c r="AX123" s="31">
        <f>100*AW123/$V123</f>
        <v>0</v>
      </c>
      <c r="AY123" s="29">
        <f>IF(AX123&gt;$V$8,1,0)</f>
        <v>0</v>
      </c>
      <c r="AZ123" s="31">
        <f>IF($I123=AW$16,AX123,0)</f>
        <v>0</v>
      </c>
      <c r="BA123" s="29">
        <v>0</v>
      </c>
      <c r="BB123" s="31">
        <f>100*BA123/$V123</f>
        <v>0</v>
      </c>
      <c r="BC123" s="29">
        <f>IF(BB123&gt;$V$8,1,0)</f>
        <v>0</v>
      </c>
      <c r="BD123" s="31">
        <f>IF($I123=BA$16,BB123,0)</f>
        <v>0</v>
      </c>
      <c r="BE123" s="29">
        <v>0</v>
      </c>
      <c r="BF123" s="31">
        <f>100*BE123/$V123</f>
        <v>0</v>
      </c>
      <c r="BG123" s="29">
        <f>IF(BF123&gt;$V$8,1,0)</f>
        <v>0</v>
      </c>
      <c r="BH123" s="31">
        <f>IF($I123=BE$16,BF123,0)</f>
        <v>0</v>
      </c>
      <c r="BI123" s="29">
        <v>0</v>
      </c>
      <c r="BJ123" s="31">
        <f>100*BI123/$V123</f>
        <v>0</v>
      </c>
      <c r="BK123" s="29">
        <f>IF(BJ123&gt;$V$8,1,0)</f>
        <v>0</v>
      </c>
      <c r="BL123" s="31">
        <f>IF($I123=BI$16,BJ123,0)</f>
        <v>0</v>
      </c>
      <c r="BM123" s="29">
        <v>0</v>
      </c>
      <c r="BN123" s="31">
        <f>100*BM123/$V123</f>
        <v>0</v>
      </c>
      <c r="BO123" s="29">
        <f>IF(BN123&gt;$V$8,1,0)</f>
        <v>0</v>
      </c>
      <c r="BP123" s="31">
        <f>IF($I123=BM$16,BN123,0)</f>
        <v>0</v>
      </c>
      <c r="BQ123" s="29">
        <v>0</v>
      </c>
      <c r="BR123" s="31">
        <f>100*BQ123/$V123</f>
        <v>0</v>
      </c>
      <c r="BS123" s="29">
        <f>IF(BR123&gt;$V$8,1,0)</f>
        <v>0</v>
      </c>
      <c r="BT123" s="31">
        <f>IF($I123=BQ$16,BR123,0)</f>
        <v>0</v>
      </c>
      <c r="BU123" s="29">
        <v>0</v>
      </c>
      <c r="BV123" s="31">
        <f>100*BU123/$V123</f>
        <v>0</v>
      </c>
      <c r="BW123" s="29">
        <f>IF(BV123&gt;$V$8,1,0)</f>
        <v>0</v>
      </c>
      <c r="BX123" s="31">
        <f>IF($I123=BU$16,BV123,0)</f>
        <v>0</v>
      </c>
      <c r="BY123" s="29">
        <v>0</v>
      </c>
      <c r="BZ123" s="29">
        <v>0</v>
      </c>
      <c r="CA123" s="28"/>
      <c r="CB123" s="20"/>
      <c r="CC123" s="21"/>
    </row>
    <row r="124" ht="15.75" customHeight="1">
      <c r="A124" t="s" s="32">
        <v>332</v>
      </c>
      <c r="B124" t="s" s="71">
        <f>_xlfn.IFS(H124=0,F124,K124=1,I124,L124=1,Q124)</f>
        <v>9</v>
      </c>
      <c r="C124" s="72">
        <f>_xlfn.IFS(H124=0,G124,K124=1,J124,L124=1,R124)</f>
        <v>48.3904094298344</v>
      </c>
      <c r="D124" t="s" s="68">
        <f>IF(F124="Lab","over","under")</f>
        <v>111</v>
      </c>
      <c r="E124" t="s" s="68">
        <v>112</v>
      </c>
      <c r="F124" t="s" s="74">
        <v>9</v>
      </c>
      <c r="G124" s="81">
        <f>AD124</f>
        <v>48.3904094298344</v>
      </c>
      <c r="H124" s="82">
        <f>K124+L124</f>
        <v>0</v>
      </c>
      <c r="I124" t="s" s="77">
        <v>5</v>
      </c>
      <c r="J124" s="81">
        <f>AB124</f>
        <v>26.9455730678216</v>
      </c>
      <c r="K124" s="13"/>
      <c r="L124" s="13"/>
      <c r="M124" s="13"/>
      <c r="N124" s="13"/>
      <c r="O124" t="s" s="68">
        <v>333</v>
      </c>
      <c r="P124" t="s" s="68">
        <v>332</v>
      </c>
      <c r="Q124" t="s" s="78">
        <v>17</v>
      </c>
      <c r="R124" s="83">
        <f>100*S124</f>
        <v>13.8277448</v>
      </c>
      <c r="S124" s="35">
        <v>0.138277448</v>
      </c>
      <c r="T124" s="16"/>
      <c r="U124" s="37">
        <v>72575</v>
      </c>
      <c r="V124" s="37">
        <v>44794</v>
      </c>
      <c r="W124" s="37">
        <v>147</v>
      </c>
      <c r="X124" s="37">
        <v>9606</v>
      </c>
      <c r="Y124" s="37">
        <v>12070</v>
      </c>
      <c r="Z124" s="38">
        <f>100*Y124/$V124</f>
        <v>26.9455730678216</v>
      </c>
      <c r="AA124" s="37">
        <f>IF(Z124&gt;$V$8,1,0)</f>
        <v>0</v>
      </c>
      <c r="AB124" s="38">
        <f>IF($I124=Y$16,Z124,0)</f>
        <v>26.9455730678216</v>
      </c>
      <c r="AC124" s="37">
        <v>21676</v>
      </c>
      <c r="AD124" s="38">
        <f>100*AC124/$V124</f>
        <v>48.3904094298344</v>
      </c>
      <c r="AE124" s="37">
        <f>IF(AD124&gt;$V$8,1,0)</f>
        <v>0</v>
      </c>
      <c r="AF124" s="38">
        <f>IF($I124=AC$16,AD124,0)</f>
        <v>0</v>
      </c>
      <c r="AG124" s="37">
        <v>1843</v>
      </c>
      <c r="AH124" s="38">
        <f>100*AG124/$V124</f>
        <v>4.11439032013216</v>
      </c>
      <c r="AI124" s="37">
        <f>IF(AH124&gt;$V$8,1,0)</f>
        <v>0</v>
      </c>
      <c r="AJ124" s="38">
        <f>IF($I124=AG$16,AH124,0)</f>
        <v>0</v>
      </c>
      <c r="AK124" s="37">
        <v>6194</v>
      </c>
      <c r="AL124" s="38">
        <f>100*AK124/$V124</f>
        <v>13.8277447872483</v>
      </c>
      <c r="AM124" s="37">
        <f>IF(AL124&gt;$V$8,1,0)</f>
        <v>0</v>
      </c>
      <c r="AN124" s="38">
        <f>IF($I124=AK$16,AL124,0)</f>
        <v>0</v>
      </c>
      <c r="AO124" s="37">
        <v>2539</v>
      </c>
      <c r="AP124" s="38">
        <f>100*AO124/$V124</f>
        <v>5.66816984417556</v>
      </c>
      <c r="AQ124" s="37">
        <f>IF(AP124&gt;$V$8,1,0)</f>
        <v>0</v>
      </c>
      <c r="AR124" s="38">
        <f>IF($I124=AO$16,AP124,0)</f>
        <v>0</v>
      </c>
      <c r="AS124" s="37">
        <v>0</v>
      </c>
      <c r="AT124" s="38">
        <f>100*AS124/$V124</f>
        <v>0</v>
      </c>
      <c r="AU124" s="37">
        <f>IF(AT124&gt;$V$8,1,0)</f>
        <v>0</v>
      </c>
      <c r="AV124" s="38">
        <f>IF($I124=AS$16,AT124,0)</f>
        <v>0</v>
      </c>
      <c r="AW124" s="37">
        <v>0</v>
      </c>
      <c r="AX124" s="38">
        <f>100*AW124/$V124</f>
        <v>0</v>
      </c>
      <c r="AY124" s="37">
        <f>IF(AX124&gt;$V$8,1,0)</f>
        <v>0</v>
      </c>
      <c r="AZ124" s="38">
        <f>IF($I124=AW$16,AX124,0)</f>
        <v>0</v>
      </c>
      <c r="BA124" s="37">
        <v>0</v>
      </c>
      <c r="BB124" s="38">
        <f>100*BA124/$V124</f>
        <v>0</v>
      </c>
      <c r="BC124" s="37">
        <f>IF(BB124&gt;$V$8,1,0)</f>
        <v>0</v>
      </c>
      <c r="BD124" s="38">
        <f>IF($I124=BA$16,BB124,0)</f>
        <v>0</v>
      </c>
      <c r="BE124" s="37">
        <v>0</v>
      </c>
      <c r="BF124" s="38">
        <f>100*BE124/$V124</f>
        <v>0</v>
      </c>
      <c r="BG124" s="37">
        <f>IF(BF124&gt;$V$8,1,0)</f>
        <v>0</v>
      </c>
      <c r="BH124" s="38">
        <f>IF($I124=BE$16,BF124,0)</f>
        <v>0</v>
      </c>
      <c r="BI124" s="37">
        <v>0</v>
      </c>
      <c r="BJ124" s="38">
        <f>100*BI124/$V124</f>
        <v>0</v>
      </c>
      <c r="BK124" s="37">
        <f>IF(BJ124&gt;$V$8,1,0)</f>
        <v>0</v>
      </c>
      <c r="BL124" s="38">
        <f>IF($I124=BI$16,BJ124,0)</f>
        <v>0</v>
      </c>
      <c r="BM124" s="37">
        <v>0</v>
      </c>
      <c r="BN124" s="38">
        <f>100*BM124/$V124</f>
        <v>0</v>
      </c>
      <c r="BO124" s="37">
        <f>IF(BN124&gt;$V$8,1,0)</f>
        <v>0</v>
      </c>
      <c r="BP124" s="38">
        <f>IF($I124=BM$16,BN124,0)</f>
        <v>0</v>
      </c>
      <c r="BQ124" s="37">
        <v>0</v>
      </c>
      <c r="BR124" s="38">
        <f>100*BQ124/$V124</f>
        <v>0</v>
      </c>
      <c r="BS124" s="37">
        <f>IF(BR124&gt;$V$8,1,0)</f>
        <v>0</v>
      </c>
      <c r="BT124" s="38">
        <f>IF($I124=BQ$16,BR124,0)</f>
        <v>0</v>
      </c>
      <c r="BU124" s="37">
        <v>0</v>
      </c>
      <c r="BV124" s="38">
        <f>100*BU124/$V124</f>
        <v>0</v>
      </c>
      <c r="BW124" s="37">
        <f>IF(BV124&gt;$V$8,1,0)</f>
        <v>0</v>
      </c>
      <c r="BX124" s="38">
        <f>IF($I124=BU$16,BV124,0)</f>
        <v>0</v>
      </c>
      <c r="BY124" s="37">
        <v>2278</v>
      </c>
      <c r="BZ124" s="37">
        <v>0</v>
      </c>
      <c r="CA124" s="16"/>
      <c r="CB124" s="20"/>
      <c r="CC124" s="21"/>
    </row>
    <row r="125" ht="19.95" customHeight="1">
      <c r="A125" t="s" s="32">
        <v>334</v>
      </c>
      <c r="B125" t="s" s="71">
        <f>_xlfn.IFS(H125=0,F125,K125=1,I125,L125=1,Q125)</f>
        <v>9</v>
      </c>
      <c r="C125" s="72">
        <f>_xlfn.IFS(H125=0,G125,K125=1,J125,L125=1,R125)</f>
        <v>48.3415297687559</v>
      </c>
      <c r="D125" t="s" s="73">
        <f>IF(F125="Lab","over","under")</f>
        <v>111</v>
      </c>
      <c r="E125" t="s" s="73">
        <v>112</v>
      </c>
      <c r="F125" t="s" s="74">
        <v>9</v>
      </c>
      <c r="G125" s="75">
        <f>AD125</f>
        <v>48.3415297687559</v>
      </c>
      <c r="H125" s="76">
        <f>K125+L125</f>
        <v>0</v>
      </c>
      <c r="I125" t="s" s="77">
        <v>17</v>
      </c>
      <c r="J125" s="75">
        <f>AN125</f>
        <v>20.406508318510</v>
      </c>
      <c r="K125" s="25"/>
      <c r="L125" s="25"/>
      <c r="M125" s="25"/>
      <c r="N125" s="25"/>
      <c r="O125" t="s" s="73">
        <v>335</v>
      </c>
      <c r="P125" t="s" s="73">
        <v>334</v>
      </c>
      <c r="Q125" t="s" s="78">
        <v>5</v>
      </c>
      <c r="R125" s="79">
        <f>100*S125</f>
        <v>12.8099822</v>
      </c>
      <c r="S125" s="80">
        <v>0.128099822</v>
      </c>
      <c r="T125" s="28"/>
      <c r="U125" s="29">
        <v>75280</v>
      </c>
      <c r="V125" s="29">
        <v>38228</v>
      </c>
      <c r="W125" s="29">
        <v>137</v>
      </c>
      <c r="X125" s="29">
        <v>10679</v>
      </c>
      <c r="Y125" s="29">
        <v>4897</v>
      </c>
      <c r="Z125" s="31">
        <f>100*Y125/$V125</f>
        <v>12.8099822119912</v>
      </c>
      <c r="AA125" s="29">
        <f>IF(Z125&gt;$V$8,1,0)</f>
        <v>0</v>
      </c>
      <c r="AB125" s="31">
        <f>IF($I125=Y$16,Z125,0)</f>
        <v>0</v>
      </c>
      <c r="AC125" s="29">
        <v>18480</v>
      </c>
      <c r="AD125" s="31">
        <f>100*AC125/$V125</f>
        <v>48.3415297687559</v>
      </c>
      <c r="AE125" s="29">
        <f>IF(AD125&gt;$V$8,1,0)</f>
        <v>0</v>
      </c>
      <c r="AF125" s="31">
        <f>IF($I125=AC$16,AD125,0)</f>
        <v>0</v>
      </c>
      <c r="AG125" s="29">
        <v>3246</v>
      </c>
      <c r="AH125" s="31">
        <f>100*AG125/$V125</f>
        <v>8.49115831327823</v>
      </c>
      <c r="AI125" s="29">
        <f>IF(AH125&gt;$V$8,1,0)</f>
        <v>0</v>
      </c>
      <c r="AJ125" s="31">
        <f>IF($I125=AG$16,AH125,0)</f>
        <v>0</v>
      </c>
      <c r="AK125" s="29">
        <v>7801</v>
      </c>
      <c r="AL125" s="31">
        <f>100*AK125/$V125</f>
        <v>20.406508318510</v>
      </c>
      <c r="AM125" s="29">
        <f>IF(AL125&gt;$V$8,1,0)</f>
        <v>0</v>
      </c>
      <c r="AN125" s="31">
        <f>IF($I125=AK$16,AL125,0)</f>
        <v>20.406508318510</v>
      </c>
      <c r="AO125" s="29">
        <v>2322</v>
      </c>
      <c r="AP125" s="31">
        <f>100*AO125/$V125</f>
        <v>6.07408182484043</v>
      </c>
      <c r="AQ125" s="29">
        <f>IF(AP125&gt;$V$8,1,0)</f>
        <v>0</v>
      </c>
      <c r="AR125" s="31">
        <f>IF($I125=AO$16,AP125,0)</f>
        <v>0</v>
      </c>
      <c r="AS125" s="29">
        <v>0</v>
      </c>
      <c r="AT125" s="31">
        <f>100*AS125/$V125</f>
        <v>0</v>
      </c>
      <c r="AU125" s="29">
        <f>IF(AT125&gt;$V$8,1,0)</f>
        <v>0</v>
      </c>
      <c r="AV125" s="31">
        <f>IF($I125=AS$16,AT125,0)</f>
        <v>0</v>
      </c>
      <c r="AW125" s="29">
        <v>0</v>
      </c>
      <c r="AX125" s="31">
        <f>100*AW125/$V125</f>
        <v>0</v>
      </c>
      <c r="AY125" s="29">
        <f>IF(AX125&gt;$V$8,1,0)</f>
        <v>0</v>
      </c>
      <c r="AZ125" s="31">
        <f>IF($I125=AW$16,AX125,0)</f>
        <v>0</v>
      </c>
      <c r="BA125" s="29">
        <v>0</v>
      </c>
      <c r="BB125" s="31">
        <f>100*BA125/$V125</f>
        <v>0</v>
      </c>
      <c r="BC125" s="29">
        <f>IF(BB125&gt;$V$8,1,0)</f>
        <v>0</v>
      </c>
      <c r="BD125" s="31">
        <f>IF($I125=BA$16,BB125,0)</f>
        <v>0</v>
      </c>
      <c r="BE125" s="29">
        <v>0</v>
      </c>
      <c r="BF125" s="31">
        <f>100*BE125/$V125</f>
        <v>0</v>
      </c>
      <c r="BG125" s="29">
        <f>IF(BF125&gt;$V$8,1,0)</f>
        <v>0</v>
      </c>
      <c r="BH125" s="31">
        <f>IF($I125=BE$16,BF125,0)</f>
        <v>0</v>
      </c>
      <c r="BI125" s="29">
        <v>0</v>
      </c>
      <c r="BJ125" s="31">
        <f>100*BI125/$V125</f>
        <v>0</v>
      </c>
      <c r="BK125" s="29">
        <f>IF(BJ125&gt;$V$8,1,0)</f>
        <v>0</v>
      </c>
      <c r="BL125" s="31">
        <f>IF($I125=BI$16,BJ125,0)</f>
        <v>0</v>
      </c>
      <c r="BM125" s="29">
        <v>0</v>
      </c>
      <c r="BN125" s="31">
        <f>100*BM125/$V125</f>
        <v>0</v>
      </c>
      <c r="BO125" s="29">
        <f>IF(BN125&gt;$V$8,1,0)</f>
        <v>0</v>
      </c>
      <c r="BP125" s="31">
        <f>IF($I125=BM$16,BN125,0)</f>
        <v>0</v>
      </c>
      <c r="BQ125" s="29">
        <v>0</v>
      </c>
      <c r="BR125" s="31">
        <f>100*BQ125/$V125</f>
        <v>0</v>
      </c>
      <c r="BS125" s="29">
        <f>IF(BR125&gt;$V$8,1,0)</f>
        <v>0</v>
      </c>
      <c r="BT125" s="31">
        <f>IF($I125=BQ$16,BR125,0)</f>
        <v>0</v>
      </c>
      <c r="BU125" s="29">
        <v>0</v>
      </c>
      <c r="BV125" s="31">
        <f>100*BU125/$V125</f>
        <v>0</v>
      </c>
      <c r="BW125" s="29">
        <f>IF(BV125&gt;$V$8,1,0)</f>
        <v>0</v>
      </c>
      <c r="BX125" s="31">
        <f>IF($I125=BU$16,BV125,0)</f>
        <v>0</v>
      </c>
      <c r="BY125" s="29">
        <v>0</v>
      </c>
      <c r="BZ125" s="29">
        <v>0</v>
      </c>
      <c r="CA125" s="28"/>
      <c r="CB125" s="20"/>
      <c r="CC125" s="21"/>
    </row>
    <row r="126" ht="15.75" customHeight="1">
      <c r="A126" t="s" s="32">
        <v>336</v>
      </c>
      <c r="B126" t="s" s="71">
        <f>_xlfn.IFS(H126=0,F126,K126=1,I126,L126=1,Q126)</f>
        <v>9</v>
      </c>
      <c r="C126" s="72">
        <f>_xlfn.IFS(H126=0,G126,K126=1,J126,L126=1,R126)</f>
        <v>48.2636457260556</v>
      </c>
      <c r="D126" t="s" s="68">
        <f>IF(F126="Lab","over","under")</f>
        <v>111</v>
      </c>
      <c r="E126" t="s" s="68">
        <v>112</v>
      </c>
      <c r="F126" t="s" s="74">
        <v>9</v>
      </c>
      <c r="G126" s="81">
        <f>AD126</f>
        <v>48.2636457260556</v>
      </c>
      <c r="H126" s="82">
        <f>K126+L126</f>
        <v>0</v>
      </c>
      <c r="I126" t="s" s="77">
        <v>5</v>
      </c>
      <c r="J126" s="81">
        <f>AB126</f>
        <v>17.4294541709578</v>
      </c>
      <c r="K126" s="13"/>
      <c r="L126" s="13"/>
      <c r="M126" s="13"/>
      <c r="N126" s="13"/>
      <c r="O126" t="s" s="68">
        <v>337</v>
      </c>
      <c r="P126" t="s" s="68">
        <v>336</v>
      </c>
      <c r="Q126" t="s" s="78">
        <v>21</v>
      </c>
      <c r="R126" s="83">
        <f>100*S126</f>
        <v>13.6560247</v>
      </c>
      <c r="S126" s="35">
        <v>0.136560247</v>
      </c>
      <c r="T126" s="16"/>
      <c r="U126" s="37">
        <v>80029</v>
      </c>
      <c r="V126" s="37">
        <v>48550</v>
      </c>
      <c r="W126" s="37">
        <v>238</v>
      </c>
      <c r="X126" s="37">
        <v>14970</v>
      </c>
      <c r="Y126" s="37">
        <v>8462</v>
      </c>
      <c r="Z126" s="38">
        <f>100*Y126/$V126</f>
        <v>17.4294541709578</v>
      </c>
      <c r="AA126" s="37">
        <f>IF(Z126&gt;$V$8,1,0)</f>
        <v>0</v>
      </c>
      <c r="AB126" s="38">
        <f>IF($I126=Y$16,Z126,0)</f>
        <v>17.4294541709578</v>
      </c>
      <c r="AC126" s="37">
        <v>23432</v>
      </c>
      <c r="AD126" s="38">
        <f>100*AC126/$V126</f>
        <v>48.2636457260556</v>
      </c>
      <c r="AE126" s="37">
        <f>IF(AD126&gt;$V$8,1,0)</f>
        <v>0</v>
      </c>
      <c r="AF126" s="38">
        <f>IF($I126=AC$16,AD126,0)</f>
        <v>0</v>
      </c>
      <c r="AG126" s="37">
        <v>6181</v>
      </c>
      <c r="AH126" s="38">
        <f>100*AG126/$V126</f>
        <v>12.7312049433574</v>
      </c>
      <c r="AI126" s="37">
        <f>IF(AH126&gt;$V$8,1,0)</f>
        <v>0</v>
      </c>
      <c r="AJ126" s="38">
        <f>IF($I126=AG$16,AH126,0)</f>
        <v>0</v>
      </c>
      <c r="AK126" s="37">
        <v>2940</v>
      </c>
      <c r="AL126" s="38">
        <f>100*AK126/$V126</f>
        <v>6.05561277033986</v>
      </c>
      <c r="AM126" s="37">
        <f>IF(AL126&gt;$V$8,1,0)</f>
        <v>0</v>
      </c>
      <c r="AN126" s="38">
        <f>IF($I126=AK$16,AL126,0)</f>
        <v>0</v>
      </c>
      <c r="AO126" s="37">
        <v>6630</v>
      </c>
      <c r="AP126" s="38">
        <f>100*AO126/$V126</f>
        <v>13.6560247167868</v>
      </c>
      <c r="AQ126" s="37">
        <f>IF(AP126&gt;$V$8,1,0)</f>
        <v>0</v>
      </c>
      <c r="AR126" s="38">
        <f>IF($I126=AO$16,AP126,0)</f>
        <v>0</v>
      </c>
      <c r="AS126" s="37">
        <v>0</v>
      </c>
      <c r="AT126" s="38">
        <f>100*AS126/$V126</f>
        <v>0</v>
      </c>
      <c r="AU126" s="37">
        <f>IF(AT126&gt;$V$8,1,0)</f>
        <v>0</v>
      </c>
      <c r="AV126" s="38">
        <f>IF($I126=AS$16,AT126,0)</f>
        <v>0</v>
      </c>
      <c r="AW126" s="37">
        <v>0</v>
      </c>
      <c r="AX126" s="38">
        <f>100*AW126/$V126</f>
        <v>0</v>
      </c>
      <c r="AY126" s="37">
        <f>IF(AX126&gt;$V$8,1,0)</f>
        <v>0</v>
      </c>
      <c r="AZ126" s="38">
        <f>IF($I126=AW$16,AX126,0)</f>
        <v>0</v>
      </c>
      <c r="BA126" s="37">
        <v>0</v>
      </c>
      <c r="BB126" s="38">
        <f>100*BA126/$V126</f>
        <v>0</v>
      </c>
      <c r="BC126" s="37">
        <f>IF(BB126&gt;$V$8,1,0)</f>
        <v>0</v>
      </c>
      <c r="BD126" s="38">
        <f>IF($I126=BA$16,BB126,0)</f>
        <v>0</v>
      </c>
      <c r="BE126" s="37">
        <v>0</v>
      </c>
      <c r="BF126" s="38">
        <f>100*BE126/$V126</f>
        <v>0</v>
      </c>
      <c r="BG126" s="37">
        <f>IF(BF126&gt;$V$8,1,0)</f>
        <v>0</v>
      </c>
      <c r="BH126" s="38">
        <f>IF($I126=BE$16,BF126,0)</f>
        <v>0</v>
      </c>
      <c r="BI126" s="37">
        <v>0</v>
      </c>
      <c r="BJ126" s="38">
        <f>100*BI126/$V126</f>
        <v>0</v>
      </c>
      <c r="BK126" s="37">
        <f>IF(BJ126&gt;$V$8,1,0)</f>
        <v>0</v>
      </c>
      <c r="BL126" s="38">
        <f>IF($I126=BI$16,BJ126,0)</f>
        <v>0</v>
      </c>
      <c r="BM126" s="37">
        <v>0</v>
      </c>
      <c r="BN126" s="38">
        <f>100*BM126/$V126</f>
        <v>0</v>
      </c>
      <c r="BO126" s="37">
        <f>IF(BN126&gt;$V$8,1,0)</f>
        <v>0</v>
      </c>
      <c r="BP126" s="38">
        <f>IF($I126=BM$16,BN126,0)</f>
        <v>0</v>
      </c>
      <c r="BQ126" s="37">
        <v>0</v>
      </c>
      <c r="BR126" s="38">
        <f>100*BQ126/$V126</f>
        <v>0</v>
      </c>
      <c r="BS126" s="37">
        <f>IF(BR126&gt;$V$8,1,0)</f>
        <v>0</v>
      </c>
      <c r="BT126" s="38">
        <f>IF($I126=BQ$16,BR126,0)</f>
        <v>0</v>
      </c>
      <c r="BU126" s="37">
        <v>0</v>
      </c>
      <c r="BV126" s="38">
        <f>100*BU126/$V126</f>
        <v>0</v>
      </c>
      <c r="BW126" s="37">
        <f>IF(BV126&gt;$V$8,1,0)</f>
        <v>0</v>
      </c>
      <c r="BX126" s="38">
        <f>IF($I126=BU$16,BV126,0)</f>
        <v>0</v>
      </c>
      <c r="BY126" s="37">
        <v>136</v>
      </c>
      <c r="BZ126" s="37">
        <v>0</v>
      </c>
      <c r="CA126" s="16"/>
      <c r="CB126" s="20"/>
      <c r="CC126" s="21"/>
    </row>
    <row r="127" ht="15.75" customHeight="1">
      <c r="A127" t="s" s="32">
        <v>338</v>
      </c>
      <c r="B127" t="s" s="71">
        <f>_xlfn.IFS(H127=0,F127,K127=1,I127,L127=1,Q127)</f>
        <v>17</v>
      </c>
      <c r="C127" s="72">
        <f>_xlfn.IFS(H127=0,G127,K127=1,J127,L127=1,R127)</f>
        <v>28.6185332575327</v>
      </c>
      <c r="D127" t="s" s="73">
        <f>IF(F127="Lab","over","under")</f>
        <v>111</v>
      </c>
      <c r="E127" t="s" s="73">
        <v>112</v>
      </c>
      <c r="F127" t="s" s="74">
        <v>9</v>
      </c>
      <c r="G127" s="75">
        <f>AD127</f>
        <v>48.0841387151791</v>
      </c>
      <c r="H127" s="76">
        <f>K127+L127</f>
        <v>1</v>
      </c>
      <c r="I127" t="s" s="77">
        <v>17</v>
      </c>
      <c r="J127" s="75">
        <f>AN127</f>
        <v>28.6185332575327</v>
      </c>
      <c r="K127" s="76">
        <v>1</v>
      </c>
      <c r="L127" s="25"/>
      <c r="M127" t="s" s="73">
        <v>339</v>
      </c>
      <c r="N127" s="25"/>
      <c r="O127" t="s" s="73">
        <v>340</v>
      </c>
      <c r="P127" t="s" s="73">
        <v>338</v>
      </c>
      <c r="Q127" t="s" s="78">
        <v>5</v>
      </c>
      <c r="R127" s="79">
        <f>100*S127</f>
        <v>15.645253</v>
      </c>
      <c r="S127" s="80">
        <v>0.15645253</v>
      </c>
      <c r="T127" s="28"/>
      <c r="U127" s="29">
        <v>77460</v>
      </c>
      <c r="V127" s="29">
        <v>35180</v>
      </c>
      <c r="W127" s="29">
        <v>129</v>
      </c>
      <c r="X127" s="29">
        <v>6848</v>
      </c>
      <c r="Y127" s="29">
        <v>5504</v>
      </c>
      <c r="Z127" s="31">
        <f>100*Y127/$V127</f>
        <v>15.6452529846504</v>
      </c>
      <c r="AA127" s="29">
        <f>IF(Z127&gt;$V$8,1,0)</f>
        <v>0</v>
      </c>
      <c r="AB127" s="31">
        <f>IF($I127=Y$16,Z127,0)</f>
        <v>0</v>
      </c>
      <c r="AC127" s="29">
        <v>16916</v>
      </c>
      <c r="AD127" s="31">
        <f>100*AC127/$V127</f>
        <v>48.0841387151791</v>
      </c>
      <c r="AE127" s="29">
        <f>IF(AD127&gt;$V$8,1,0)</f>
        <v>0</v>
      </c>
      <c r="AF127" s="31">
        <f>IF($I127=AC$16,AD127,0)</f>
        <v>0</v>
      </c>
      <c r="AG127" s="29">
        <v>1041</v>
      </c>
      <c r="AH127" s="31">
        <f>100*AG127/$V127</f>
        <v>2.95906765207504</v>
      </c>
      <c r="AI127" s="29">
        <f>IF(AH127&gt;$V$8,1,0)</f>
        <v>0</v>
      </c>
      <c r="AJ127" s="31">
        <f>IF($I127=AG$16,AH127,0)</f>
        <v>0</v>
      </c>
      <c r="AK127" s="29">
        <v>10068</v>
      </c>
      <c r="AL127" s="31">
        <f>100*AK127/$V127</f>
        <v>28.6185332575327</v>
      </c>
      <c r="AM127" s="29">
        <f>IF(AL127&gt;$V$8,1,0)</f>
        <v>0</v>
      </c>
      <c r="AN127" s="31">
        <f>IF($I127=AK$16,AL127,0)</f>
        <v>28.6185332575327</v>
      </c>
      <c r="AO127" s="29">
        <v>1207</v>
      </c>
      <c r="AP127" s="31">
        <f>100*AO127/$V127</f>
        <v>3.43092666287663</v>
      </c>
      <c r="AQ127" s="29">
        <f>IF(AP127&gt;$V$8,1,0)</f>
        <v>0</v>
      </c>
      <c r="AR127" s="31">
        <f>IF($I127=AO$16,AP127,0)</f>
        <v>0</v>
      </c>
      <c r="AS127" s="29">
        <v>0</v>
      </c>
      <c r="AT127" s="31">
        <f>100*AS127/$V127</f>
        <v>0</v>
      </c>
      <c r="AU127" s="29">
        <f>IF(AT127&gt;$V$8,1,0)</f>
        <v>0</v>
      </c>
      <c r="AV127" s="31">
        <f>IF($I127=AS$16,AT127,0)</f>
        <v>0</v>
      </c>
      <c r="AW127" s="29">
        <v>0</v>
      </c>
      <c r="AX127" s="31">
        <f>100*AW127/$V127</f>
        <v>0</v>
      </c>
      <c r="AY127" s="29">
        <f>IF(AX127&gt;$V$8,1,0)</f>
        <v>0</v>
      </c>
      <c r="AZ127" s="31">
        <f>IF($I127=AW$16,AX127,0)</f>
        <v>0</v>
      </c>
      <c r="BA127" s="29">
        <v>0</v>
      </c>
      <c r="BB127" s="31">
        <f>100*BA127/$V127</f>
        <v>0</v>
      </c>
      <c r="BC127" s="29">
        <f>IF(BB127&gt;$V$8,1,0)</f>
        <v>0</v>
      </c>
      <c r="BD127" s="31">
        <f>IF($I127=BA$16,BB127,0)</f>
        <v>0</v>
      </c>
      <c r="BE127" s="29">
        <v>0</v>
      </c>
      <c r="BF127" s="31">
        <f>100*BE127/$V127</f>
        <v>0</v>
      </c>
      <c r="BG127" s="29">
        <f>IF(BF127&gt;$V$8,1,0)</f>
        <v>0</v>
      </c>
      <c r="BH127" s="31">
        <f>IF($I127=BE$16,BF127,0)</f>
        <v>0</v>
      </c>
      <c r="BI127" s="29">
        <v>0</v>
      </c>
      <c r="BJ127" s="31">
        <f>100*BI127/$V127</f>
        <v>0</v>
      </c>
      <c r="BK127" s="29">
        <f>IF(BJ127&gt;$V$8,1,0)</f>
        <v>0</v>
      </c>
      <c r="BL127" s="31">
        <f>IF($I127=BI$16,BJ127,0)</f>
        <v>0</v>
      </c>
      <c r="BM127" s="29">
        <v>0</v>
      </c>
      <c r="BN127" s="31">
        <f>100*BM127/$V127</f>
        <v>0</v>
      </c>
      <c r="BO127" s="29">
        <f>IF(BN127&gt;$V$8,1,0)</f>
        <v>0</v>
      </c>
      <c r="BP127" s="31">
        <f>IF($I127=BM$16,BN127,0)</f>
        <v>0</v>
      </c>
      <c r="BQ127" s="29">
        <v>0</v>
      </c>
      <c r="BR127" s="31">
        <f>100*BQ127/$V127</f>
        <v>0</v>
      </c>
      <c r="BS127" s="29">
        <f>IF(BR127&gt;$V$8,1,0)</f>
        <v>0</v>
      </c>
      <c r="BT127" s="31">
        <f>IF($I127=BQ$16,BR127,0)</f>
        <v>0</v>
      </c>
      <c r="BU127" s="29">
        <v>0</v>
      </c>
      <c r="BV127" s="31">
        <f>100*BU127/$V127</f>
        <v>0</v>
      </c>
      <c r="BW127" s="29">
        <f>IF(BV127&gt;$V$8,1,0)</f>
        <v>0</v>
      </c>
      <c r="BX127" s="31">
        <f>IF($I127=BU$16,BV127,0)</f>
        <v>0</v>
      </c>
      <c r="BY127" s="29">
        <v>0</v>
      </c>
      <c r="BZ127" s="29">
        <v>0</v>
      </c>
      <c r="CA127" s="28"/>
      <c r="CB127" s="20"/>
      <c r="CC127" s="21"/>
    </row>
    <row r="128" ht="19.95" customHeight="1">
      <c r="A128" t="s" s="32">
        <v>341</v>
      </c>
      <c r="B128" t="s" s="71">
        <f>_xlfn.IFS(H128=0,F128,K128=1,I128,L128=1,Q128)</f>
        <v>9</v>
      </c>
      <c r="C128" s="72">
        <f>_xlfn.IFS(H128=0,G128,K128=1,J128,L128=1,R128)</f>
        <v>48.0079738003702</v>
      </c>
      <c r="D128" t="s" s="68">
        <f>IF(F128="Lab","over","under")</f>
        <v>111</v>
      </c>
      <c r="E128" t="s" s="68">
        <v>112</v>
      </c>
      <c r="F128" t="s" s="74">
        <v>9</v>
      </c>
      <c r="G128" s="81">
        <f>AD128</f>
        <v>48.0079738003702</v>
      </c>
      <c r="H128" s="82">
        <f>K128+L128</f>
        <v>0</v>
      </c>
      <c r="I128" t="s" s="77">
        <v>17</v>
      </c>
      <c r="J128" s="81">
        <f>AN128</f>
        <v>16.1469457496796</v>
      </c>
      <c r="K128" s="13"/>
      <c r="L128" s="13"/>
      <c r="M128" s="13"/>
      <c r="N128" s="13"/>
      <c r="O128" t="s" s="68">
        <v>342</v>
      </c>
      <c r="P128" t="s" s="68">
        <v>341</v>
      </c>
      <c r="Q128" t="s" s="78">
        <v>5</v>
      </c>
      <c r="R128" s="83">
        <f>100*S128</f>
        <v>12.9460345</v>
      </c>
      <c r="S128" s="35">
        <v>0.129460345</v>
      </c>
      <c r="T128" s="16"/>
      <c r="U128" s="37">
        <v>72863</v>
      </c>
      <c r="V128" s="37">
        <v>35115</v>
      </c>
      <c r="W128" s="37">
        <v>211</v>
      </c>
      <c r="X128" s="37">
        <v>11188</v>
      </c>
      <c r="Y128" s="37">
        <v>4546</v>
      </c>
      <c r="Z128" s="38">
        <f>100*Y128/$V128</f>
        <v>12.9460344582087</v>
      </c>
      <c r="AA128" s="37">
        <f>IF(Z128&gt;$V$8,1,0)</f>
        <v>0</v>
      </c>
      <c r="AB128" s="38">
        <f>IF($I128=Y$16,Z128,0)</f>
        <v>0</v>
      </c>
      <c r="AC128" s="37">
        <v>16858</v>
      </c>
      <c r="AD128" s="38">
        <f>100*AC128/$V128</f>
        <v>48.0079738003702</v>
      </c>
      <c r="AE128" s="37">
        <f>IF(AD128&gt;$V$8,1,0)</f>
        <v>0</v>
      </c>
      <c r="AF128" s="38">
        <f>IF($I128=AC$16,AD128,0)</f>
        <v>0</v>
      </c>
      <c r="AG128" s="37">
        <v>1018</v>
      </c>
      <c r="AH128" s="38">
        <f>100*AG128/$V128</f>
        <v>2.89904599174142</v>
      </c>
      <c r="AI128" s="37">
        <f>IF(AH128&gt;$V$8,1,0)</f>
        <v>0</v>
      </c>
      <c r="AJ128" s="38">
        <f>IF($I128=AG$16,AH128,0)</f>
        <v>0</v>
      </c>
      <c r="AK128" s="37">
        <v>5670</v>
      </c>
      <c r="AL128" s="38">
        <f>100*AK128/$V128</f>
        <v>16.1469457496796</v>
      </c>
      <c r="AM128" s="37">
        <f>IF(AL128&gt;$V$8,1,0)</f>
        <v>0</v>
      </c>
      <c r="AN128" s="38">
        <f>IF($I128=AK$16,AL128,0)</f>
        <v>16.1469457496796</v>
      </c>
      <c r="AO128" s="37">
        <v>2741</v>
      </c>
      <c r="AP128" s="38">
        <f>100*AO128/$V128</f>
        <v>7.8057810052684</v>
      </c>
      <c r="AQ128" s="37">
        <f>IF(AP128&gt;$V$8,1,0)</f>
        <v>0</v>
      </c>
      <c r="AR128" s="38">
        <f>IF($I128=AO$16,AP128,0)</f>
        <v>0</v>
      </c>
      <c r="AS128" s="37">
        <v>0</v>
      </c>
      <c r="AT128" s="38">
        <f>100*AS128/$V128</f>
        <v>0</v>
      </c>
      <c r="AU128" s="37">
        <f>IF(AT128&gt;$V$8,1,0)</f>
        <v>0</v>
      </c>
      <c r="AV128" s="38">
        <f>IF($I128=AS$16,AT128,0)</f>
        <v>0</v>
      </c>
      <c r="AW128" s="37">
        <v>0</v>
      </c>
      <c r="AX128" s="38">
        <f>100*AW128/$V128</f>
        <v>0</v>
      </c>
      <c r="AY128" s="37">
        <f>IF(AX128&gt;$V$8,1,0)</f>
        <v>0</v>
      </c>
      <c r="AZ128" s="38">
        <f>IF($I128=AW$16,AX128,0)</f>
        <v>0</v>
      </c>
      <c r="BA128" s="37">
        <v>0</v>
      </c>
      <c r="BB128" s="38">
        <f>100*BA128/$V128</f>
        <v>0</v>
      </c>
      <c r="BC128" s="37">
        <f>IF(BB128&gt;$V$8,1,0)</f>
        <v>0</v>
      </c>
      <c r="BD128" s="38">
        <f>IF($I128=BA$16,BB128,0)</f>
        <v>0</v>
      </c>
      <c r="BE128" s="37">
        <v>0</v>
      </c>
      <c r="BF128" s="38">
        <f>100*BE128/$V128</f>
        <v>0</v>
      </c>
      <c r="BG128" s="37">
        <f>IF(BF128&gt;$V$8,1,0)</f>
        <v>0</v>
      </c>
      <c r="BH128" s="38">
        <f>IF($I128=BE$16,BF128,0)</f>
        <v>0</v>
      </c>
      <c r="BI128" s="37">
        <v>0</v>
      </c>
      <c r="BJ128" s="38">
        <f>100*BI128/$V128</f>
        <v>0</v>
      </c>
      <c r="BK128" s="37">
        <f>IF(BJ128&gt;$V$8,1,0)</f>
        <v>0</v>
      </c>
      <c r="BL128" s="38">
        <f>IF($I128=BI$16,BJ128,0)</f>
        <v>0</v>
      </c>
      <c r="BM128" s="37">
        <v>0</v>
      </c>
      <c r="BN128" s="38">
        <f>100*BM128/$V128</f>
        <v>0</v>
      </c>
      <c r="BO128" s="37">
        <f>IF(BN128&gt;$V$8,1,0)</f>
        <v>0</v>
      </c>
      <c r="BP128" s="38">
        <f>IF($I128=BM$16,BN128,0)</f>
        <v>0</v>
      </c>
      <c r="BQ128" s="37">
        <v>0</v>
      </c>
      <c r="BR128" s="38">
        <f>100*BQ128/$V128</f>
        <v>0</v>
      </c>
      <c r="BS128" s="37">
        <f>IF(BR128&gt;$V$8,1,0)</f>
        <v>0</v>
      </c>
      <c r="BT128" s="38">
        <f>IF($I128=BQ$16,BR128,0)</f>
        <v>0</v>
      </c>
      <c r="BU128" s="37">
        <v>0</v>
      </c>
      <c r="BV128" s="38">
        <f>100*BU128/$V128</f>
        <v>0</v>
      </c>
      <c r="BW128" s="37">
        <f>IF(BV128&gt;$V$8,1,0)</f>
        <v>0</v>
      </c>
      <c r="BX128" s="38">
        <f>IF($I128=BU$16,BV128,0)</f>
        <v>0</v>
      </c>
      <c r="BY128" s="37">
        <v>0</v>
      </c>
      <c r="BZ128" s="37">
        <v>0</v>
      </c>
      <c r="CA128" s="16"/>
      <c r="CB128" s="20"/>
      <c r="CC128" s="21"/>
    </row>
    <row r="129" ht="19.95" customHeight="1">
      <c r="A129" t="s" s="32">
        <v>343</v>
      </c>
      <c r="B129" t="s" s="71">
        <f>_xlfn.IFS(H129=0,F129,K129=1,I129,L129=1,Q129)</f>
        <v>17</v>
      </c>
      <c r="C129" s="72">
        <f>_xlfn.IFS(H129=0,G129,K129=1,J129,L129=1,R129)</f>
        <v>26.0514997486455</v>
      </c>
      <c r="D129" t="s" s="73">
        <f>IF(F129="Lab","over","under")</f>
        <v>111</v>
      </c>
      <c r="E129" t="s" s="73">
        <v>112</v>
      </c>
      <c r="F129" t="s" s="74">
        <v>9</v>
      </c>
      <c r="G129" s="75">
        <f>AD129</f>
        <v>47.8076300061442</v>
      </c>
      <c r="H129" s="76">
        <f>K129+L129</f>
        <v>1</v>
      </c>
      <c r="I129" t="s" s="77">
        <v>17</v>
      </c>
      <c r="J129" s="75">
        <f>AN129</f>
        <v>26.0514997486455</v>
      </c>
      <c r="K129" s="76">
        <v>1</v>
      </c>
      <c r="L129" s="25"/>
      <c r="M129" s="25"/>
      <c r="N129" s="25"/>
      <c r="O129" t="s" s="73">
        <v>344</v>
      </c>
      <c r="P129" t="s" s="73">
        <v>343</v>
      </c>
      <c r="Q129" t="s" s="78">
        <v>29</v>
      </c>
      <c r="R129" s="79">
        <f>100*S129</f>
        <v>14.51712</v>
      </c>
      <c r="S129" s="80">
        <v>0.1451712</v>
      </c>
      <c r="T129" s="28"/>
      <c r="U129" s="29">
        <v>74493</v>
      </c>
      <c r="V129" s="29">
        <v>35806</v>
      </c>
      <c r="W129" s="29">
        <v>136</v>
      </c>
      <c r="X129" s="29">
        <v>7790</v>
      </c>
      <c r="Y129" s="29">
        <v>2050</v>
      </c>
      <c r="Z129" s="31">
        <f>100*Y129/$V129</f>
        <v>5.72529743618388</v>
      </c>
      <c r="AA129" s="29">
        <f>IF(Z129&gt;$V$8,1,0)</f>
        <v>0</v>
      </c>
      <c r="AB129" s="31">
        <f>IF($I129=Y$16,Z129,0)</f>
        <v>0</v>
      </c>
      <c r="AC129" s="29">
        <v>17118</v>
      </c>
      <c r="AD129" s="31">
        <f>100*AC129/$V129</f>
        <v>47.8076300061442</v>
      </c>
      <c r="AE129" s="29">
        <f>IF(AD129&gt;$V$8,1,0)</f>
        <v>0</v>
      </c>
      <c r="AF129" s="31">
        <f>IF($I129=AC$16,AD129,0)</f>
        <v>0</v>
      </c>
      <c r="AG129" s="29">
        <v>935</v>
      </c>
      <c r="AH129" s="31">
        <f>100*AG129/$V129</f>
        <v>2.61129419650338</v>
      </c>
      <c r="AI129" s="29">
        <f>IF(AH129&gt;$V$8,1,0)</f>
        <v>0</v>
      </c>
      <c r="AJ129" s="31">
        <f>IF($I129=AG$16,AH129,0)</f>
        <v>0</v>
      </c>
      <c r="AK129" s="29">
        <v>9328</v>
      </c>
      <c r="AL129" s="31">
        <f>100*AK129/$V129</f>
        <v>26.0514997486455</v>
      </c>
      <c r="AM129" s="29">
        <f>IF(AL129&gt;$V$8,1,0)</f>
        <v>0</v>
      </c>
      <c r="AN129" s="31">
        <f>IF($I129=AK$16,AL129,0)</f>
        <v>26.0514997486455</v>
      </c>
      <c r="AO129" s="29">
        <v>1177</v>
      </c>
      <c r="AP129" s="31">
        <f>100*AO129/$V129</f>
        <v>3.28715857677484</v>
      </c>
      <c r="AQ129" s="29">
        <f>IF(AP129&gt;$V$8,1,0)</f>
        <v>0</v>
      </c>
      <c r="AR129" s="31">
        <f>IF($I129=AO$16,AP129,0)</f>
        <v>0</v>
      </c>
      <c r="AS129" s="29">
        <v>0</v>
      </c>
      <c r="AT129" s="31">
        <f>100*AS129/$V129</f>
        <v>0</v>
      </c>
      <c r="AU129" s="29">
        <f>IF(AT129&gt;$V$8,1,0)</f>
        <v>0</v>
      </c>
      <c r="AV129" s="31">
        <f>IF($I129=AS$16,AT129,0)</f>
        <v>0</v>
      </c>
      <c r="AW129" s="29">
        <v>5198</v>
      </c>
      <c r="AX129" s="31">
        <f>100*AW129/$V129</f>
        <v>14.5171200357482</v>
      </c>
      <c r="AY129" s="29">
        <f>IF(AX129&gt;$V$8,1,0)</f>
        <v>0</v>
      </c>
      <c r="AZ129" s="31">
        <f>IF($I129=AW$16,AX129,0)</f>
        <v>0</v>
      </c>
      <c r="BA129" s="29">
        <v>0</v>
      </c>
      <c r="BB129" s="31">
        <f>100*BA129/$V129</f>
        <v>0</v>
      </c>
      <c r="BC129" s="29">
        <f>IF(BB129&gt;$V$8,1,0)</f>
        <v>0</v>
      </c>
      <c r="BD129" s="31">
        <f>IF($I129=BA$16,BB129,0)</f>
        <v>0</v>
      </c>
      <c r="BE129" s="29">
        <v>0</v>
      </c>
      <c r="BF129" s="31">
        <f>100*BE129/$V129</f>
        <v>0</v>
      </c>
      <c r="BG129" s="29">
        <f>IF(BF129&gt;$V$8,1,0)</f>
        <v>0</v>
      </c>
      <c r="BH129" s="31">
        <f>IF($I129=BE$16,BF129,0)</f>
        <v>0</v>
      </c>
      <c r="BI129" s="29">
        <v>0</v>
      </c>
      <c r="BJ129" s="31">
        <f>100*BI129/$V129</f>
        <v>0</v>
      </c>
      <c r="BK129" s="29">
        <f>IF(BJ129&gt;$V$8,1,0)</f>
        <v>0</v>
      </c>
      <c r="BL129" s="31">
        <f>IF($I129=BI$16,BJ129,0)</f>
        <v>0</v>
      </c>
      <c r="BM129" s="29">
        <v>0</v>
      </c>
      <c r="BN129" s="31">
        <f>100*BM129/$V129</f>
        <v>0</v>
      </c>
      <c r="BO129" s="29">
        <f>IF(BN129&gt;$V$8,1,0)</f>
        <v>0</v>
      </c>
      <c r="BP129" s="31">
        <f>IF($I129=BM$16,BN129,0)</f>
        <v>0</v>
      </c>
      <c r="BQ129" s="29">
        <v>0</v>
      </c>
      <c r="BR129" s="31">
        <f>100*BQ129/$V129</f>
        <v>0</v>
      </c>
      <c r="BS129" s="29">
        <f>IF(BR129&gt;$V$8,1,0)</f>
        <v>0</v>
      </c>
      <c r="BT129" s="31">
        <f>IF($I129=BQ$16,BR129,0)</f>
        <v>0</v>
      </c>
      <c r="BU129" s="29">
        <v>0</v>
      </c>
      <c r="BV129" s="31">
        <f>100*BU129/$V129</f>
        <v>0</v>
      </c>
      <c r="BW129" s="29">
        <f>IF(BV129&gt;$V$8,1,0)</f>
        <v>0</v>
      </c>
      <c r="BX129" s="31">
        <f>IF($I129=BU$16,BV129,0)</f>
        <v>0</v>
      </c>
      <c r="BY129" s="29">
        <v>728</v>
      </c>
      <c r="BZ129" s="29">
        <v>0</v>
      </c>
      <c r="CA129" s="28"/>
      <c r="CB129" s="20"/>
      <c r="CC129" s="21"/>
    </row>
    <row r="130" ht="15.75" customHeight="1">
      <c r="A130" t="s" s="32">
        <v>345</v>
      </c>
      <c r="B130" t="s" s="71">
        <f>_xlfn.IFS(H130=0,F130,K130=1,I130,L130=1,Q130)</f>
        <v>9</v>
      </c>
      <c r="C130" s="72">
        <f>_xlfn.IFS(H130=0,G130,K130=1,J130,L130=1,R130)</f>
        <v>47.7956143597335</v>
      </c>
      <c r="D130" t="s" s="68">
        <f>IF(F130="Lab","over","under")</f>
        <v>111</v>
      </c>
      <c r="E130" t="s" s="68">
        <v>112</v>
      </c>
      <c r="F130" t="s" s="74">
        <v>9</v>
      </c>
      <c r="G130" s="81">
        <f>AD130</f>
        <v>47.7956143597335</v>
      </c>
      <c r="H130" s="82">
        <f>K130+L130</f>
        <v>0</v>
      </c>
      <c r="I130" t="s" s="77">
        <v>5</v>
      </c>
      <c r="J130" s="81">
        <f>AB130</f>
        <v>18.8378978534419</v>
      </c>
      <c r="K130" s="13"/>
      <c r="L130" s="13"/>
      <c r="M130" s="13"/>
      <c r="N130" s="13"/>
      <c r="O130" t="s" s="68">
        <v>346</v>
      </c>
      <c r="P130" t="s" s="68">
        <v>345</v>
      </c>
      <c r="Q130" t="s" s="78">
        <v>21</v>
      </c>
      <c r="R130" s="83">
        <f>100*S130</f>
        <v>9.381939300000001</v>
      </c>
      <c r="S130" s="35">
        <v>0.093819393</v>
      </c>
      <c r="T130" s="16"/>
      <c r="U130" s="37">
        <v>74820</v>
      </c>
      <c r="V130" s="37">
        <v>43232</v>
      </c>
      <c r="W130" s="37">
        <v>198</v>
      </c>
      <c r="X130" s="37">
        <v>12519</v>
      </c>
      <c r="Y130" s="37">
        <v>8144</v>
      </c>
      <c r="Z130" s="38">
        <f>100*Y130/$V130</f>
        <v>18.8378978534419</v>
      </c>
      <c r="AA130" s="37">
        <f>IF(Z130&gt;$V$8,1,0)</f>
        <v>0</v>
      </c>
      <c r="AB130" s="38">
        <f>IF($I130=Y$16,Z130,0)</f>
        <v>18.8378978534419</v>
      </c>
      <c r="AC130" s="37">
        <v>20663</v>
      </c>
      <c r="AD130" s="38">
        <f>100*AC130/$V130</f>
        <v>47.7956143597335</v>
      </c>
      <c r="AE130" s="37">
        <f>IF(AD130&gt;$V$8,1,0)</f>
        <v>0</v>
      </c>
      <c r="AF130" s="38">
        <f>IF($I130=AC$16,AD130,0)</f>
        <v>0</v>
      </c>
      <c r="AG130" s="37">
        <v>2543</v>
      </c>
      <c r="AH130" s="38">
        <f>100*AG130/$V130</f>
        <v>5.88221687638786</v>
      </c>
      <c r="AI130" s="37">
        <f>IF(AH130&gt;$V$8,1,0)</f>
        <v>0</v>
      </c>
      <c r="AJ130" s="38">
        <f>IF($I130=AG$16,AH130,0)</f>
        <v>0</v>
      </c>
      <c r="AK130" s="37">
        <v>3948</v>
      </c>
      <c r="AL130" s="38">
        <f>100*AK130/$V130</f>
        <v>9.13212435233161</v>
      </c>
      <c r="AM130" s="37">
        <f>IF(AL130&gt;$V$8,1,0)</f>
        <v>0</v>
      </c>
      <c r="AN130" s="38">
        <f>IF($I130=AK$16,AL130,0)</f>
        <v>0</v>
      </c>
      <c r="AO130" s="37">
        <v>4056</v>
      </c>
      <c r="AP130" s="38">
        <f>100*AO130/$V130</f>
        <v>9.381939304219101</v>
      </c>
      <c r="AQ130" s="37">
        <f>IF(AP130&gt;$V$8,1,0)</f>
        <v>0</v>
      </c>
      <c r="AR130" s="38">
        <f>IF($I130=AO$16,AP130,0)</f>
        <v>0</v>
      </c>
      <c r="AS130" s="37">
        <v>0</v>
      </c>
      <c r="AT130" s="38">
        <f>100*AS130/$V130</f>
        <v>0</v>
      </c>
      <c r="AU130" s="37">
        <f>IF(AT130&gt;$V$8,1,0)</f>
        <v>0</v>
      </c>
      <c r="AV130" s="38">
        <f>IF($I130=AS$16,AT130,0)</f>
        <v>0</v>
      </c>
      <c r="AW130" s="37">
        <v>0</v>
      </c>
      <c r="AX130" s="38">
        <f>100*AW130/$V130</f>
        <v>0</v>
      </c>
      <c r="AY130" s="37">
        <f>IF(AX130&gt;$V$8,1,0)</f>
        <v>0</v>
      </c>
      <c r="AZ130" s="38">
        <f>IF($I130=AW$16,AX130,0)</f>
        <v>0</v>
      </c>
      <c r="BA130" s="37">
        <v>0</v>
      </c>
      <c r="BB130" s="38">
        <f>100*BA130/$V130</f>
        <v>0</v>
      </c>
      <c r="BC130" s="37">
        <f>IF(BB130&gt;$V$8,1,0)</f>
        <v>0</v>
      </c>
      <c r="BD130" s="38">
        <f>IF($I130=BA$16,BB130,0)</f>
        <v>0</v>
      </c>
      <c r="BE130" s="37">
        <v>0</v>
      </c>
      <c r="BF130" s="38">
        <f>100*BE130/$V130</f>
        <v>0</v>
      </c>
      <c r="BG130" s="37">
        <f>IF(BF130&gt;$V$8,1,0)</f>
        <v>0</v>
      </c>
      <c r="BH130" s="38">
        <f>IF($I130=BE$16,BF130,0)</f>
        <v>0</v>
      </c>
      <c r="BI130" s="37">
        <v>0</v>
      </c>
      <c r="BJ130" s="38">
        <f>100*BI130/$V130</f>
        <v>0</v>
      </c>
      <c r="BK130" s="37">
        <f>IF(BJ130&gt;$V$8,1,0)</f>
        <v>0</v>
      </c>
      <c r="BL130" s="38">
        <f>IF($I130=BI$16,BJ130,0)</f>
        <v>0</v>
      </c>
      <c r="BM130" s="37">
        <v>0</v>
      </c>
      <c r="BN130" s="38">
        <f>100*BM130/$V130</f>
        <v>0</v>
      </c>
      <c r="BO130" s="37">
        <f>IF(BN130&gt;$V$8,1,0)</f>
        <v>0</v>
      </c>
      <c r="BP130" s="38">
        <f>IF($I130=BM$16,BN130,0)</f>
        <v>0</v>
      </c>
      <c r="BQ130" s="37">
        <v>0</v>
      </c>
      <c r="BR130" s="38">
        <f>100*BQ130/$V130</f>
        <v>0</v>
      </c>
      <c r="BS130" s="37">
        <f>IF(BR130&gt;$V$8,1,0)</f>
        <v>0</v>
      </c>
      <c r="BT130" s="38">
        <f>IF($I130=BQ$16,BR130,0)</f>
        <v>0</v>
      </c>
      <c r="BU130" s="37">
        <v>0</v>
      </c>
      <c r="BV130" s="38">
        <f>100*BU130/$V130</f>
        <v>0</v>
      </c>
      <c r="BW130" s="37">
        <f>IF(BV130&gt;$V$8,1,0)</f>
        <v>0</v>
      </c>
      <c r="BX130" s="38">
        <f>IF($I130=BU$16,BV130,0)</f>
        <v>0</v>
      </c>
      <c r="BY130" s="37">
        <v>522</v>
      </c>
      <c r="BZ130" s="37">
        <v>0</v>
      </c>
      <c r="CA130" s="16"/>
      <c r="CB130" s="20"/>
      <c r="CC130" s="21"/>
    </row>
    <row r="131" ht="15.75" customHeight="1">
      <c r="A131" t="s" s="32">
        <v>347</v>
      </c>
      <c r="B131" t="s" s="71">
        <f>_xlfn.IFS(H131=0,F131,K131=1,I131,L131=1,Q131)</f>
        <v>9</v>
      </c>
      <c r="C131" s="72">
        <f>_xlfn.IFS(H131=0,G131,K131=1,J131,L131=1,R131)</f>
        <v>47.7771848446287</v>
      </c>
      <c r="D131" t="s" s="73">
        <f>IF(F131="Lab","over","under")</f>
        <v>111</v>
      </c>
      <c r="E131" t="s" s="73">
        <v>112</v>
      </c>
      <c r="F131" t="s" s="74">
        <v>9</v>
      </c>
      <c r="G131" s="75">
        <f>AD131</f>
        <v>47.7771848446287</v>
      </c>
      <c r="H131" s="76">
        <f>K131+L131</f>
        <v>0</v>
      </c>
      <c r="I131" t="s" s="77">
        <v>5</v>
      </c>
      <c r="J131" s="75">
        <f>AB131</f>
        <v>23.3918968843644</v>
      </c>
      <c r="K131" s="25"/>
      <c r="L131" s="25"/>
      <c r="M131" s="25"/>
      <c r="N131" s="25"/>
      <c r="O131" t="s" s="73">
        <v>348</v>
      </c>
      <c r="P131" t="s" s="73">
        <v>347</v>
      </c>
      <c r="Q131" t="s" s="78">
        <v>17</v>
      </c>
      <c r="R131" s="79">
        <f>100*S131</f>
        <v>16.8527565</v>
      </c>
      <c r="S131" s="80">
        <v>0.168527565</v>
      </c>
      <c r="T131" s="28"/>
      <c r="U131" s="29">
        <v>77006</v>
      </c>
      <c r="V131" s="29">
        <v>48722</v>
      </c>
      <c r="W131" s="29">
        <v>176</v>
      </c>
      <c r="X131" s="29">
        <v>11881</v>
      </c>
      <c r="Y131" s="29">
        <v>11397</v>
      </c>
      <c r="Z131" s="31">
        <f>100*Y131/$V131</f>
        <v>23.3918968843644</v>
      </c>
      <c r="AA131" s="29">
        <f>IF(Z131&gt;$V$8,1,0)</f>
        <v>0</v>
      </c>
      <c r="AB131" s="31">
        <f>IF($I131=Y$16,Z131,0)</f>
        <v>23.3918968843644</v>
      </c>
      <c r="AC131" s="29">
        <v>23278</v>
      </c>
      <c r="AD131" s="31">
        <f>100*AC131/$V131</f>
        <v>47.7771848446287</v>
      </c>
      <c r="AE131" s="29">
        <f>IF(AD131&gt;$V$8,1,0)</f>
        <v>0</v>
      </c>
      <c r="AF131" s="31">
        <f>IF($I131=AC$16,AD131,0)</f>
        <v>0</v>
      </c>
      <c r="AG131" s="29">
        <v>2473</v>
      </c>
      <c r="AH131" s="31">
        <f>100*AG131/$V131</f>
        <v>5.07573580723287</v>
      </c>
      <c r="AI131" s="29">
        <f>IF(AH131&gt;$V$8,1,0)</f>
        <v>0</v>
      </c>
      <c r="AJ131" s="31">
        <f>IF($I131=AG$16,AH131,0)</f>
        <v>0</v>
      </c>
      <c r="AK131" s="29">
        <v>8211</v>
      </c>
      <c r="AL131" s="31">
        <f>100*AK131/$V131</f>
        <v>16.8527564549895</v>
      </c>
      <c r="AM131" s="29">
        <f>IF(AL131&gt;$V$8,1,0)</f>
        <v>0</v>
      </c>
      <c r="AN131" s="31">
        <f>IF($I131=AK$16,AL131,0)</f>
        <v>0</v>
      </c>
      <c r="AO131" s="29">
        <v>3122</v>
      </c>
      <c r="AP131" s="31">
        <f>100*AO131/$V131</f>
        <v>6.40778293173515</v>
      </c>
      <c r="AQ131" s="29">
        <f>IF(AP131&gt;$V$8,1,0)</f>
        <v>0</v>
      </c>
      <c r="AR131" s="31">
        <f>IF($I131=AO$16,AP131,0)</f>
        <v>0</v>
      </c>
      <c r="AS131" s="29">
        <v>0</v>
      </c>
      <c r="AT131" s="31">
        <f>100*AS131/$V131</f>
        <v>0</v>
      </c>
      <c r="AU131" s="29">
        <f>IF(AT131&gt;$V$8,1,0)</f>
        <v>0</v>
      </c>
      <c r="AV131" s="31">
        <f>IF($I131=AS$16,AT131,0)</f>
        <v>0</v>
      </c>
      <c r="AW131" s="29">
        <v>0</v>
      </c>
      <c r="AX131" s="31">
        <f>100*AW131/$V131</f>
        <v>0</v>
      </c>
      <c r="AY131" s="29">
        <f>IF(AX131&gt;$V$8,1,0)</f>
        <v>0</v>
      </c>
      <c r="AZ131" s="31">
        <f>IF($I131=AW$16,AX131,0)</f>
        <v>0</v>
      </c>
      <c r="BA131" s="29">
        <v>0</v>
      </c>
      <c r="BB131" s="31">
        <f>100*BA131/$V131</f>
        <v>0</v>
      </c>
      <c r="BC131" s="29">
        <f>IF(BB131&gt;$V$8,1,0)</f>
        <v>0</v>
      </c>
      <c r="BD131" s="31">
        <f>IF($I131=BA$16,BB131,0)</f>
        <v>0</v>
      </c>
      <c r="BE131" s="29">
        <v>0</v>
      </c>
      <c r="BF131" s="31">
        <f>100*BE131/$V131</f>
        <v>0</v>
      </c>
      <c r="BG131" s="29">
        <f>IF(BF131&gt;$V$8,1,0)</f>
        <v>0</v>
      </c>
      <c r="BH131" s="31">
        <f>IF($I131=BE$16,BF131,0)</f>
        <v>0</v>
      </c>
      <c r="BI131" s="29">
        <v>0</v>
      </c>
      <c r="BJ131" s="31">
        <f>100*BI131/$V131</f>
        <v>0</v>
      </c>
      <c r="BK131" s="29">
        <f>IF(BJ131&gt;$V$8,1,0)</f>
        <v>0</v>
      </c>
      <c r="BL131" s="31">
        <f>IF($I131=BI$16,BJ131,0)</f>
        <v>0</v>
      </c>
      <c r="BM131" s="29">
        <v>0</v>
      </c>
      <c r="BN131" s="31">
        <f>100*BM131/$V131</f>
        <v>0</v>
      </c>
      <c r="BO131" s="29">
        <f>IF(BN131&gt;$V$8,1,0)</f>
        <v>0</v>
      </c>
      <c r="BP131" s="31">
        <f>IF($I131=BM$16,BN131,0)</f>
        <v>0</v>
      </c>
      <c r="BQ131" s="29">
        <v>0</v>
      </c>
      <c r="BR131" s="31">
        <f>100*BQ131/$V131</f>
        <v>0</v>
      </c>
      <c r="BS131" s="29">
        <f>IF(BR131&gt;$V$8,1,0)</f>
        <v>0</v>
      </c>
      <c r="BT131" s="31">
        <f>IF($I131=BQ$16,BR131,0)</f>
        <v>0</v>
      </c>
      <c r="BU131" s="29">
        <v>0</v>
      </c>
      <c r="BV131" s="31">
        <f>100*BU131/$V131</f>
        <v>0</v>
      </c>
      <c r="BW131" s="29">
        <f>IF(BV131&gt;$V$8,1,0)</f>
        <v>0</v>
      </c>
      <c r="BX131" s="31">
        <f>IF($I131=BU$16,BV131,0)</f>
        <v>0</v>
      </c>
      <c r="BY131" s="29">
        <v>0</v>
      </c>
      <c r="BZ131" s="29">
        <v>0</v>
      </c>
      <c r="CA131" s="28"/>
      <c r="CB131" s="20"/>
      <c r="CC131" s="21"/>
    </row>
    <row r="132" ht="15.75" customHeight="1">
      <c r="A132" t="s" s="32">
        <v>349</v>
      </c>
      <c r="B132" t="s" s="71">
        <f>_xlfn.IFS(H132=0,F132,K132=1,I132,L132=1,Q132)</f>
        <v>17</v>
      </c>
      <c r="C132" s="72">
        <f>_xlfn.IFS(H132=0,G132,K132=1,J132,L132=1,R132)</f>
        <v>29.0888954917479</v>
      </c>
      <c r="D132" t="s" s="68">
        <f>IF(F132="Lab","over","under")</f>
        <v>111</v>
      </c>
      <c r="E132" t="s" s="68">
        <v>112</v>
      </c>
      <c r="F132" t="s" s="74">
        <v>9</v>
      </c>
      <c r="G132" s="81">
        <f>AD132</f>
        <v>47.7620809810648</v>
      </c>
      <c r="H132" s="82">
        <f>K132+L132</f>
        <v>1</v>
      </c>
      <c r="I132" t="s" s="77">
        <v>17</v>
      </c>
      <c r="J132" s="81">
        <f>AN132</f>
        <v>29.0888954917479</v>
      </c>
      <c r="K132" s="82">
        <v>1</v>
      </c>
      <c r="L132" s="13"/>
      <c r="M132" s="13"/>
      <c r="N132" s="13"/>
      <c r="O132" t="s" s="68">
        <v>350</v>
      </c>
      <c r="P132" t="s" s="68">
        <v>349</v>
      </c>
      <c r="Q132" t="s" s="78">
        <v>5</v>
      </c>
      <c r="R132" s="83">
        <f>100*S132</f>
        <v>12.5712433</v>
      </c>
      <c r="S132" s="35">
        <v>0.125712433</v>
      </c>
      <c r="T132" s="16"/>
      <c r="U132" s="37">
        <v>70972</v>
      </c>
      <c r="V132" s="37">
        <v>37021</v>
      </c>
      <c r="W132" s="37">
        <v>100</v>
      </c>
      <c r="X132" s="37">
        <v>6913</v>
      </c>
      <c r="Y132" s="37">
        <v>4654</v>
      </c>
      <c r="Z132" s="38">
        <f>100*Y132/$V132</f>
        <v>12.5712433483698</v>
      </c>
      <c r="AA132" s="37">
        <f>IF(Z132&gt;$V$8,1,0)</f>
        <v>0</v>
      </c>
      <c r="AB132" s="38">
        <f>IF($I132=Y$16,Z132,0)</f>
        <v>0</v>
      </c>
      <c r="AC132" s="37">
        <v>17682</v>
      </c>
      <c r="AD132" s="38">
        <f>100*AC132/$V132</f>
        <v>47.7620809810648</v>
      </c>
      <c r="AE132" s="37">
        <f>IF(AD132&gt;$V$8,1,0)</f>
        <v>0</v>
      </c>
      <c r="AF132" s="38">
        <f>IF($I132=AC$16,AD132,0)</f>
        <v>0</v>
      </c>
      <c r="AG132" s="37">
        <v>1602</v>
      </c>
      <c r="AH132" s="38">
        <f>100*AG132/$V132</f>
        <v>4.32727370951622</v>
      </c>
      <c r="AI132" s="37">
        <f>IF(AH132&gt;$V$8,1,0)</f>
        <v>0</v>
      </c>
      <c r="AJ132" s="38">
        <f>IF($I132=AG$16,AH132,0)</f>
        <v>0</v>
      </c>
      <c r="AK132" s="37">
        <v>10769</v>
      </c>
      <c r="AL132" s="38">
        <f>100*AK132/$V132</f>
        <v>29.0888954917479</v>
      </c>
      <c r="AM132" s="37">
        <f>IF(AL132&gt;$V$8,1,0)</f>
        <v>0</v>
      </c>
      <c r="AN132" s="38">
        <f>IF($I132=AK$16,AL132,0)</f>
        <v>29.0888954917479</v>
      </c>
      <c r="AO132" s="37">
        <v>1687</v>
      </c>
      <c r="AP132" s="38">
        <f>100*AO132/$V132</f>
        <v>4.55687312606359</v>
      </c>
      <c r="AQ132" s="37">
        <f>IF(AP132&gt;$V$8,1,0)</f>
        <v>0</v>
      </c>
      <c r="AR132" s="38">
        <f>IF($I132=AO$16,AP132,0)</f>
        <v>0</v>
      </c>
      <c r="AS132" s="37">
        <v>0</v>
      </c>
      <c r="AT132" s="38">
        <f>100*AS132/$V132</f>
        <v>0</v>
      </c>
      <c r="AU132" s="37">
        <f>IF(AT132&gt;$V$8,1,0)</f>
        <v>0</v>
      </c>
      <c r="AV132" s="38">
        <f>IF($I132=AS$16,AT132,0)</f>
        <v>0</v>
      </c>
      <c r="AW132" s="37">
        <v>0</v>
      </c>
      <c r="AX132" s="38">
        <f>100*AW132/$V132</f>
        <v>0</v>
      </c>
      <c r="AY132" s="37">
        <f>IF(AX132&gt;$V$8,1,0)</f>
        <v>0</v>
      </c>
      <c r="AZ132" s="38">
        <f>IF($I132=AW$16,AX132,0)</f>
        <v>0</v>
      </c>
      <c r="BA132" s="37">
        <v>0</v>
      </c>
      <c r="BB132" s="38">
        <f>100*BA132/$V132</f>
        <v>0</v>
      </c>
      <c r="BC132" s="37">
        <f>IF(BB132&gt;$V$8,1,0)</f>
        <v>0</v>
      </c>
      <c r="BD132" s="38">
        <f>IF($I132=BA$16,BB132,0)</f>
        <v>0</v>
      </c>
      <c r="BE132" s="37">
        <v>0</v>
      </c>
      <c r="BF132" s="38">
        <f>100*BE132/$V132</f>
        <v>0</v>
      </c>
      <c r="BG132" s="37">
        <f>IF(BF132&gt;$V$8,1,0)</f>
        <v>0</v>
      </c>
      <c r="BH132" s="38">
        <f>IF($I132=BE$16,BF132,0)</f>
        <v>0</v>
      </c>
      <c r="BI132" s="37">
        <v>0</v>
      </c>
      <c r="BJ132" s="38">
        <f>100*BI132/$V132</f>
        <v>0</v>
      </c>
      <c r="BK132" s="37">
        <f>IF(BJ132&gt;$V$8,1,0)</f>
        <v>0</v>
      </c>
      <c r="BL132" s="38">
        <f>IF($I132=BI$16,BJ132,0)</f>
        <v>0</v>
      </c>
      <c r="BM132" s="37">
        <v>0</v>
      </c>
      <c r="BN132" s="38">
        <f>100*BM132/$V132</f>
        <v>0</v>
      </c>
      <c r="BO132" s="37">
        <f>IF(BN132&gt;$V$8,1,0)</f>
        <v>0</v>
      </c>
      <c r="BP132" s="38">
        <f>IF($I132=BM$16,BN132,0)</f>
        <v>0</v>
      </c>
      <c r="BQ132" s="37">
        <v>0</v>
      </c>
      <c r="BR132" s="38">
        <f>100*BQ132/$V132</f>
        <v>0</v>
      </c>
      <c r="BS132" s="37">
        <f>IF(BR132&gt;$V$8,1,0)</f>
        <v>0</v>
      </c>
      <c r="BT132" s="38">
        <f>IF($I132=BQ$16,BR132,0)</f>
        <v>0</v>
      </c>
      <c r="BU132" s="37">
        <v>0</v>
      </c>
      <c r="BV132" s="38">
        <f>100*BU132/$V132</f>
        <v>0</v>
      </c>
      <c r="BW132" s="37">
        <f>IF(BV132&gt;$V$8,1,0)</f>
        <v>0</v>
      </c>
      <c r="BX132" s="38">
        <f>IF($I132=BU$16,BV132,0)</f>
        <v>0</v>
      </c>
      <c r="BY132" s="37">
        <v>0</v>
      </c>
      <c r="BZ132" s="37">
        <v>0</v>
      </c>
      <c r="CA132" s="16"/>
      <c r="CB132" s="20"/>
      <c r="CC132" s="21"/>
    </row>
    <row r="133" ht="19.95" customHeight="1">
      <c r="A133" t="s" s="32">
        <v>351</v>
      </c>
      <c r="B133" t="s" s="71">
        <f>_xlfn.IFS(H133=0,F133,K133=1,I133,L133=1,Q133)</f>
        <v>9</v>
      </c>
      <c r="C133" s="72">
        <f>_xlfn.IFS(H133=0,G133,K133=1,J133,L133=1,R133)</f>
        <v>47.6871784681283</v>
      </c>
      <c r="D133" t="s" s="73">
        <f>IF(F133="Lab","over","under")</f>
        <v>111</v>
      </c>
      <c r="E133" t="s" s="73">
        <v>112</v>
      </c>
      <c r="F133" t="s" s="74">
        <v>9</v>
      </c>
      <c r="G133" s="75">
        <f>AD133</f>
        <v>47.6871784681283</v>
      </c>
      <c r="H133" s="76">
        <f>K133+L133</f>
        <v>0</v>
      </c>
      <c r="I133" t="s" s="77">
        <v>5</v>
      </c>
      <c r="J133" s="75">
        <f>AB133</f>
        <v>19.7853878253958</v>
      </c>
      <c r="K133" s="25"/>
      <c r="L133" s="25"/>
      <c r="M133" s="25"/>
      <c r="N133" s="25"/>
      <c r="O133" t="s" s="73">
        <v>352</v>
      </c>
      <c r="P133" t="s" s="73">
        <v>351</v>
      </c>
      <c r="Q133" t="s" s="78">
        <v>21</v>
      </c>
      <c r="R133" s="79">
        <f>100*S133</f>
        <v>14.1683778</v>
      </c>
      <c r="S133" s="80">
        <v>0.141683778</v>
      </c>
      <c r="T133" s="28"/>
      <c r="U133" s="29">
        <v>73600</v>
      </c>
      <c r="V133" s="29">
        <v>45291</v>
      </c>
      <c r="W133" s="29">
        <v>216</v>
      </c>
      <c r="X133" s="29">
        <v>12637</v>
      </c>
      <c r="Y133" s="29">
        <v>8961</v>
      </c>
      <c r="Z133" s="31">
        <f>100*Y133/$V133</f>
        <v>19.7853878253958</v>
      </c>
      <c r="AA133" s="29">
        <f>IF(Z133&gt;$V$8,1,0)</f>
        <v>0</v>
      </c>
      <c r="AB133" s="31">
        <f>IF($I133=Y$16,Z133,0)</f>
        <v>19.7853878253958</v>
      </c>
      <c r="AC133" s="29">
        <v>21598</v>
      </c>
      <c r="AD133" s="31">
        <f>100*AC133/$V133</f>
        <v>47.6871784681283</v>
      </c>
      <c r="AE133" s="29">
        <f>IF(AD133&gt;$V$8,1,0)</f>
        <v>0</v>
      </c>
      <c r="AF133" s="31">
        <f>IF($I133=AC$16,AD133,0)</f>
        <v>0</v>
      </c>
      <c r="AG133" s="29">
        <v>3963</v>
      </c>
      <c r="AH133" s="31">
        <f>100*AG133/$V133</f>
        <v>8.75008279790687</v>
      </c>
      <c r="AI133" s="29">
        <f>IF(AH133&gt;$V$8,1,0)</f>
        <v>0</v>
      </c>
      <c r="AJ133" s="31">
        <f>IF($I133=AG$16,AH133,0)</f>
        <v>0</v>
      </c>
      <c r="AK133" s="29">
        <v>3904</v>
      </c>
      <c r="AL133" s="31">
        <f>100*AK133/$V133</f>
        <v>8.61981409109978</v>
      </c>
      <c r="AM133" s="29">
        <f>IF(AL133&gt;$V$8,1,0)</f>
        <v>0</v>
      </c>
      <c r="AN133" s="31">
        <f>IF($I133=AK$16,AL133,0)</f>
        <v>0</v>
      </c>
      <c r="AO133" s="29">
        <v>6417</v>
      </c>
      <c r="AP133" s="31">
        <f>100*AO133/$V133</f>
        <v>14.1683778234086</v>
      </c>
      <c r="AQ133" s="29">
        <f>IF(AP133&gt;$V$8,1,0)</f>
        <v>0</v>
      </c>
      <c r="AR133" s="31">
        <f>IF($I133=AO$16,AP133,0)</f>
        <v>0</v>
      </c>
      <c r="AS133" s="29">
        <v>0</v>
      </c>
      <c r="AT133" s="31">
        <f>100*AS133/$V133</f>
        <v>0</v>
      </c>
      <c r="AU133" s="29">
        <f>IF(AT133&gt;$V$8,1,0)</f>
        <v>0</v>
      </c>
      <c r="AV133" s="31">
        <f>IF($I133=AS$16,AT133,0)</f>
        <v>0</v>
      </c>
      <c r="AW133" s="29">
        <v>0</v>
      </c>
      <c r="AX133" s="31">
        <f>100*AW133/$V133</f>
        <v>0</v>
      </c>
      <c r="AY133" s="29">
        <f>IF(AX133&gt;$V$8,1,0)</f>
        <v>0</v>
      </c>
      <c r="AZ133" s="31">
        <f>IF($I133=AW$16,AX133,0)</f>
        <v>0</v>
      </c>
      <c r="BA133" s="29">
        <v>0</v>
      </c>
      <c r="BB133" s="31">
        <f>100*BA133/$V133</f>
        <v>0</v>
      </c>
      <c r="BC133" s="29">
        <f>IF(BB133&gt;$V$8,1,0)</f>
        <v>0</v>
      </c>
      <c r="BD133" s="31">
        <f>IF($I133=BA$16,BB133,0)</f>
        <v>0</v>
      </c>
      <c r="BE133" s="29">
        <v>0</v>
      </c>
      <c r="BF133" s="31">
        <f>100*BE133/$V133</f>
        <v>0</v>
      </c>
      <c r="BG133" s="29">
        <f>IF(BF133&gt;$V$8,1,0)</f>
        <v>0</v>
      </c>
      <c r="BH133" s="31">
        <f>IF($I133=BE$16,BF133,0)</f>
        <v>0</v>
      </c>
      <c r="BI133" s="29">
        <v>0</v>
      </c>
      <c r="BJ133" s="31">
        <f>100*BI133/$V133</f>
        <v>0</v>
      </c>
      <c r="BK133" s="29">
        <f>IF(BJ133&gt;$V$8,1,0)</f>
        <v>0</v>
      </c>
      <c r="BL133" s="31">
        <f>IF($I133=BI$16,BJ133,0)</f>
        <v>0</v>
      </c>
      <c r="BM133" s="29">
        <v>0</v>
      </c>
      <c r="BN133" s="31">
        <f>100*BM133/$V133</f>
        <v>0</v>
      </c>
      <c r="BO133" s="29">
        <f>IF(BN133&gt;$V$8,1,0)</f>
        <v>0</v>
      </c>
      <c r="BP133" s="31">
        <f>IF($I133=BM$16,BN133,0)</f>
        <v>0</v>
      </c>
      <c r="BQ133" s="29">
        <v>0</v>
      </c>
      <c r="BR133" s="31">
        <f>100*BQ133/$V133</f>
        <v>0</v>
      </c>
      <c r="BS133" s="29">
        <f>IF(BR133&gt;$V$8,1,0)</f>
        <v>0</v>
      </c>
      <c r="BT133" s="31">
        <f>IF($I133=BQ$16,BR133,0)</f>
        <v>0</v>
      </c>
      <c r="BU133" s="29">
        <v>0</v>
      </c>
      <c r="BV133" s="31">
        <f>100*BU133/$V133</f>
        <v>0</v>
      </c>
      <c r="BW133" s="29">
        <f>IF(BV133&gt;$V$8,1,0)</f>
        <v>0</v>
      </c>
      <c r="BX133" s="31">
        <f>IF($I133=BU$16,BV133,0)</f>
        <v>0</v>
      </c>
      <c r="BY133" s="29">
        <v>0</v>
      </c>
      <c r="BZ133" s="29">
        <v>0</v>
      </c>
      <c r="CA133" s="28"/>
      <c r="CB133" s="20"/>
      <c r="CC133" s="21"/>
    </row>
    <row r="134" ht="15.75" customHeight="1">
      <c r="A134" t="s" s="32">
        <v>353</v>
      </c>
      <c r="B134" t="s" s="71">
        <f>_xlfn.IFS(H134=0,F134,K134=1,I134,L134=1,Q134)</f>
        <v>17</v>
      </c>
      <c r="C134" s="72">
        <f>_xlfn.IFS(H134=0,G134,K134=1,J134,L134=1,R134)</f>
        <v>21.5922713489881</v>
      </c>
      <c r="D134" t="s" s="68">
        <f>IF(F134="Lab","over","under")</f>
        <v>111</v>
      </c>
      <c r="E134" t="s" s="68">
        <v>112</v>
      </c>
      <c r="F134" t="s" s="74">
        <v>9</v>
      </c>
      <c r="G134" s="81">
        <f>AD134</f>
        <v>47.6623651364502</v>
      </c>
      <c r="H134" s="82">
        <f>K134+L134</f>
        <v>1</v>
      </c>
      <c r="I134" t="s" s="77">
        <v>17</v>
      </c>
      <c r="J134" s="81">
        <f>AN134</f>
        <v>21.5922713489881</v>
      </c>
      <c r="K134" s="82">
        <v>1</v>
      </c>
      <c r="L134" s="13"/>
      <c r="M134" s="13"/>
      <c r="N134" s="13"/>
      <c r="O134" t="s" s="68">
        <v>354</v>
      </c>
      <c r="P134" t="s" s="68">
        <v>353</v>
      </c>
      <c r="Q134" t="s" s="78">
        <v>5</v>
      </c>
      <c r="R134" s="83">
        <f>100*S134</f>
        <v>15.9626731</v>
      </c>
      <c r="S134" s="35">
        <v>0.159626731</v>
      </c>
      <c r="T134" s="16"/>
      <c r="U134" s="37">
        <v>78643</v>
      </c>
      <c r="V134" s="37">
        <v>42543</v>
      </c>
      <c r="W134" s="37">
        <v>164</v>
      </c>
      <c r="X134" s="37">
        <v>11091</v>
      </c>
      <c r="Y134" s="37">
        <v>6791</v>
      </c>
      <c r="Z134" s="38">
        <f>100*Y134/$V134</f>
        <v>15.9626730601979</v>
      </c>
      <c r="AA134" s="37">
        <f>IF(Z134&gt;$V$8,1,0)</f>
        <v>0</v>
      </c>
      <c r="AB134" s="38">
        <f>IF($I134=Y$16,Z134,0)</f>
        <v>0</v>
      </c>
      <c r="AC134" s="37">
        <v>20277</v>
      </c>
      <c r="AD134" s="38">
        <f>100*AC134/$V134</f>
        <v>47.6623651364502</v>
      </c>
      <c r="AE134" s="37">
        <f>IF(AD134&gt;$V$8,1,0)</f>
        <v>0</v>
      </c>
      <c r="AF134" s="38">
        <f>IF($I134=AC$16,AD134,0)</f>
        <v>0</v>
      </c>
      <c r="AG134" s="37">
        <v>1851</v>
      </c>
      <c r="AH134" s="38">
        <f>100*AG134/$V134</f>
        <v>4.35089203864326</v>
      </c>
      <c r="AI134" s="37">
        <f>IF(AH134&gt;$V$8,1,0)</f>
        <v>0</v>
      </c>
      <c r="AJ134" s="38">
        <f>IF($I134=AG$16,AH134,0)</f>
        <v>0</v>
      </c>
      <c r="AK134" s="37">
        <v>9186</v>
      </c>
      <c r="AL134" s="38">
        <f>100*AK134/$V134</f>
        <v>21.5922713489881</v>
      </c>
      <c r="AM134" s="37">
        <f>IF(AL134&gt;$V$8,1,0)</f>
        <v>0</v>
      </c>
      <c r="AN134" s="38">
        <f>IF($I134=AK$16,AL134,0)</f>
        <v>21.5922713489881</v>
      </c>
      <c r="AO134" s="37">
        <v>3283</v>
      </c>
      <c r="AP134" s="38">
        <f>100*AO134/$V134</f>
        <v>7.71689819711821</v>
      </c>
      <c r="AQ134" s="37">
        <f>IF(AP134&gt;$V$8,1,0)</f>
        <v>0</v>
      </c>
      <c r="AR134" s="38">
        <f>IF($I134=AO$16,AP134,0)</f>
        <v>0</v>
      </c>
      <c r="AS134" s="37">
        <v>0</v>
      </c>
      <c r="AT134" s="38">
        <f>100*AS134/$V134</f>
        <v>0</v>
      </c>
      <c r="AU134" s="37">
        <f>IF(AT134&gt;$V$8,1,0)</f>
        <v>0</v>
      </c>
      <c r="AV134" s="38">
        <f>IF($I134=AS$16,AT134,0)</f>
        <v>0</v>
      </c>
      <c r="AW134" s="37">
        <v>0</v>
      </c>
      <c r="AX134" s="38">
        <f>100*AW134/$V134</f>
        <v>0</v>
      </c>
      <c r="AY134" s="37">
        <f>IF(AX134&gt;$V$8,1,0)</f>
        <v>0</v>
      </c>
      <c r="AZ134" s="38">
        <f>IF($I134=AW$16,AX134,0)</f>
        <v>0</v>
      </c>
      <c r="BA134" s="37">
        <v>0</v>
      </c>
      <c r="BB134" s="38">
        <f>100*BA134/$V134</f>
        <v>0</v>
      </c>
      <c r="BC134" s="37">
        <f>IF(BB134&gt;$V$8,1,0)</f>
        <v>0</v>
      </c>
      <c r="BD134" s="38">
        <f>IF($I134=BA$16,BB134,0)</f>
        <v>0</v>
      </c>
      <c r="BE134" s="37">
        <v>0</v>
      </c>
      <c r="BF134" s="38">
        <f>100*BE134/$V134</f>
        <v>0</v>
      </c>
      <c r="BG134" s="37">
        <f>IF(BF134&gt;$V$8,1,0)</f>
        <v>0</v>
      </c>
      <c r="BH134" s="38">
        <f>IF($I134=BE$16,BF134,0)</f>
        <v>0</v>
      </c>
      <c r="BI134" s="37">
        <v>0</v>
      </c>
      <c r="BJ134" s="38">
        <f>100*BI134/$V134</f>
        <v>0</v>
      </c>
      <c r="BK134" s="37">
        <f>IF(BJ134&gt;$V$8,1,0)</f>
        <v>0</v>
      </c>
      <c r="BL134" s="38">
        <f>IF($I134=BI$16,BJ134,0)</f>
        <v>0</v>
      </c>
      <c r="BM134" s="37">
        <v>0</v>
      </c>
      <c r="BN134" s="38">
        <f>100*BM134/$V134</f>
        <v>0</v>
      </c>
      <c r="BO134" s="37">
        <f>IF(BN134&gt;$V$8,1,0)</f>
        <v>0</v>
      </c>
      <c r="BP134" s="38">
        <f>IF($I134=BM$16,BN134,0)</f>
        <v>0</v>
      </c>
      <c r="BQ134" s="37">
        <v>0</v>
      </c>
      <c r="BR134" s="38">
        <f>100*BQ134/$V134</f>
        <v>0</v>
      </c>
      <c r="BS134" s="37">
        <f>IF(BR134&gt;$V$8,1,0)</f>
        <v>0</v>
      </c>
      <c r="BT134" s="38">
        <f>IF($I134=BQ$16,BR134,0)</f>
        <v>0</v>
      </c>
      <c r="BU134" s="37">
        <v>0</v>
      </c>
      <c r="BV134" s="38">
        <f>100*BU134/$V134</f>
        <v>0</v>
      </c>
      <c r="BW134" s="37">
        <f>IF(BV134&gt;$V$8,1,0)</f>
        <v>0</v>
      </c>
      <c r="BX134" s="38">
        <f>IF($I134=BU$16,BV134,0)</f>
        <v>0</v>
      </c>
      <c r="BY134" s="37">
        <v>0</v>
      </c>
      <c r="BZ134" s="37">
        <v>0</v>
      </c>
      <c r="CA134" s="16"/>
      <c r="CB134" s="20"/>
      <c r="CC134" s="21"/>
    </row>
    <row r="135" ht="15.75" customHeight="1">
      <c r="A135" t="s" s="32">
        <v>355</v>
      </c>
      <c r="B135" t="s" s="71">
        <f>_xlfn.IFS(H135=0,F135,K135=1,I135,L135=1,Q135)</f>
        <v>9</v>
      </c>
      <c r="C135" s="72">
        <f>_xlfn.IFS(H135=0,G135,K135=1,J135,L135=1,R135)</f>
        <v>47.6492476188247</v>
      </c>
      <c r="D135" t="s" s="73">
        <f>IF(F135="Lab","over","under")</f>
        <v>111</v>
      </c>
      <c r="E135" t="s" s="73">
        <v>112</v>
      </c>
      <c r="F135" t="s" s="74">
        <v>9</v>
      </c>
      <c r="G135" s="75">
        <f>AD135</f>
        <v>47.6492476188247</v>
      </c>
      <c r="H135" s="76">
        <f>K135+L135</f>
        <v>0</v>
      </c>
      <c r="I135" t="s" s="77">
        <v>5</v>
      </c>
      <c r="J135" s="75">
        <f>AB135</f>
        <v>23.776649271021</v>
      </c>
      <c r="K135" s="25"/>
      <c r="L135" s="25"/>
      <c r="M135" s="25"/>
      <c r="N135" s="25"/>
      <c r="O135" t="s" s="73">
        <v>356</v>
      </c>
      <c r="P135" t="s" s="73">
        <v>355</v>
      </c>
      <c r="Q135" t="s" s="78">
        <v>17</v>
      </c>
      <c r="R135" s="79">
        <f>100*S135</f>
        <v>13.3650043</v>
      </c>
      <c r="S135" s="80">
        <v>0.133650043</v>
      </c>
      <c r="T135" s="28"/>
      <c r="U135" s="29">
        <v>76232</v>
      </c>
      <c r="V135" s="29">
        <v>42731</v>
      </c>
      <c r="W135" s="29">
        <v>159</v>
      </c>
      <c r="X135" s="29">
        <v>10201</v>
      </c>
      <c r="Y135" s="29">
        <v>10160</v>
      </c>
      <c r="Z135" s="31">
        <f>100*Y135/$V135</f>
        <v>23.776649271021</v>
      </c>
      <c r="AA135" s="29">
        <f>IF(Z135&gt;$V$8,1,0)</f>
        <v>0</v>
      </c>
      <c r="AB135" s="31">
        <f>IF($I135=Y$16,Z135,0)</f>
        <v>23.776649271021</v>
      </c>
      <c r="AC135" s="29">
        <v>20361</v>
      </c>
      <c r="AD135" s="31">
        <f>100*AC135/$V135</f>
        <v>47.6492476188247</v>
      </c>
      <c r="AE135" s="29">
        <f>IF(AD135&gt;$V$8,1,0)</f>
        <v>0</v>
      </c>
      <c r="AF135" s="31">
        <f>IF($I135=AC$16,AD135,0)</f>
        <v>0</v>
      </c>
      <c r="AG135" s="29">
        <v>2531</v>
      </c>
      <c r="AH135" s="31">
        <f>100*AG135/$V135</f>
        <v>5.92310032529077</v>
      </c>
      <c r="AI135" s="29">
        <f>IF(AH135&gt;$V$8,1,0)</f>
        <v>0</v>
      </c>
      <c r="AJ135" s="31">
        <f>IF($I135=AG$16,AH135,0)</f>
        <v>0</v>
      </c>
      <c r="AK135" s="29">
        <v>5711</v>
      </c>
      <c r="AL135" s="31">
        <f>100*AK135/$V135</f>
        <v>13.3650043294096</v>
      </c>
      <c r="AM135" s="29">
        <f>IF(AL135&gt;$V$8,1,0)</f>
        <v>0</v>
      </c>
      <c r="AN135" s="31">
        <f>IF($I135=AK$16,AL135,0)</f>
        <v>0</v>
      </c>
      <c r="AO135" s="29">
        <v>2363</v>
      </c>
      <c r="AP135" s="31">
        <f>100*AO135/$V135</f>
        <v>5.52994313262035</v>
      </c>
      <c r="AQ135" s="29">
        <f>IF(AP135&gt;$V$8,1,0)</f>
        <v>0</v>
      </c>
      <c r="AR135" s="31">
        <f>IF($I135=AO$16,AP135,0)</f>
        <v>0</v>
      </c>
      <c r="AS135" s="29">
        <v>0</v>
      </c>
      <c r="AT135" s="31">
        <f>100*AS135/$V135</f>
        <v>0</v>
      </c>
      <c r="AU135" s="29">
        <f>IF(AT135&gt;$V$8,1,0)</f>
        <v>0</v>
      </c>
      <c r="AV135" s="31">
        <f>IF($I135=AS$16,AT135,0)</f>
        <v>0</v>
      </c>
      <c r="AW135" s="29">
        <v>0</v>
      </c>
      <c r="AX135" s="31">
        <f>100*AW135/$V135</f>
        <v>0</v>
      </c>
      <c r="AY135" s="29">
        <f>IF(AX135&gt;$V$8,1,0)</f>
        <v>0</v>
      </c>
      <c r="AZ135" s="31">
        <f>IF($I135=AW$16,AX135,0)</f>
        <v>0</v>
      </c>
      <c r="BA135" s="29">
        <v>0</v>
      </c>
      <c r="BB135" s="31">
        <f>100*BA135/$V135</f>
        <v>0</v>
      </c>
      <c r="BC135" s="29">
        <f>IF(BB135&gt;$V$8,1,0)</f>
        <v>0</v>
      </c>
      <c r="BD135" s="31">
        <f>IF($I135=BA$16,BB135,0)</f>
        <v>0</v>
      </c>
      <c r="BE135" s="29">
        <v>0</v>
      </c>
      <c r="BF135" s="31">
        <f>100*BE135/$V135</f>
        <v>0</v>
      </c>
      <c r="BG135" s="29">
        <f>IF(BF135&gt;$V$8,1,0)</f>
        <v>0</v>
      </c>
      <c r="BH135" s="31">
        <f>IF($I135=BE$16,BF135,0)</f>
        <v>0</v>
      </c>
      <c r="BI135" s="29">
        <v>0</v>
      </c>
      <c r="BJ135" s="31">
        <f>100*BI135/$V135</f>
        <v>0</v>
      </c>
      <c r="BK135" s="29">
        <f>IF(BJ135&gt;$V$8,1,0)</f>
        <v>0</v>
      </c>
      <c r="BL135" s="31">
        <f>IF($I135=BI$16,BJ135,0)</f>
        <v>0</v>
      </c>
      <c r="BM135" s="29">
        <v>0</v>
      </c>
      <c r="BN135" s="31">
        <f>100*BM135/$V135</f>
        <v>0</v>
      </c>
      <c r="BO135" s="29">
        <f>IF(BN135&gt;$V$8,1,0)</f>
        <v>0</v>
      </c>
      <c r="BP135" s="31">
        <f>IF($I135=BM$16,BN135,0)</f>
        <v>0</v>
      </c>
      <c r="BQ135" s="29">
        <v>0</v>
      </c>
      <c r="BR135" s="31">
        <f>100*BQ135/$V135</f>
        <v>0</v>
      </c>
      <c r="BS135" s="29">
        <f>IF(BR135&gt;$V$8,1,0)</f>
        <v>0</v>
      </c>
      <c r="BT135" s="31">
        <f>IF($I135=BQ$16,BR135,0)</f>
        <v>0</v>
      </c>
      <c r="BU135" s="29">
        <v>0</v>
      </c>
      <c r="BV135" s="31">
        <f>100*BU135/$V135</f>
        <v>0</v>
      </c>
      <c r="BW135" s="29">
        <f>IF(BV135&gt;$V$8,1,0)</f>
        <v>0</v>
      </c>
      <c r="BX135" s="31">
        <f>IF($I135=BU$16,BV135,0)</f>
        <v>0</v>
      </c>
      <c r="BY135" s="29">
        <v>0</v>
      </c>
      <c r="BZ135" s="29">
        <v>0</v>
      </c>
      <c r="CA135" s="28"/>
      <c r="CB135" s="20"/>
      <c r="CC135" s="21"/>
    </row>
    <row r="136" ht="15.75" customHeight="1">
      <c r="A136" t="s" s="32">
        <v>357</v>
      </c>
      <c r="B136" t="s" s="71">
        <f>_xlfn.IFS(H136=0,F136,K136=1,I136,L136=1,Q136)</f>
        <v>9</v>
      </c>
      <c r="C136" s="72">
        <f>_xlfn.IFS(H136=0,G136,K136=1,J136,L136=1,R136)</f>
        <v>47.6416454152345</v>
      </c>
      <c r="D136" t="s" s="68">
        <f>IF(F136="Lab","over","under")</f>
        <v>111</v>
      </c>
      <c r="E136" t="s" s="68">
        <v>112</v>
      </c>
      <c r="F136" t="s" s="74">
        <v>9</v>
      </c>
      <c r="G136" s="81">
        <f>AD136</f>
        <v>47.6416454152345</v>
      </c>
      <c r="H136" s="82">
        <f>K136+L136</f>
        <v>0</v>
      </c>
      <c r="I136" t="s" s="77">
        <v>21</v>
      </c>
      <c r="J136" s="81">
        <f>AR136</f>
        <v>18.2836234615811</v>
      </c>
      <c r="K136" s="13"/>
      <c r="L136" s="13"/>
      <c r="M136" s="13"/>
      <c r="N136" s="13"/>
      <c r="O136" t="s" s="68">
        <v>358</v>
      </c>
      <c r="P136" t="s" s="68">
        <v>357</v>
      </c>
      <c r="Q136" t="s" s="78">
        <v>5</v>
      </c>
      <c r="R136" s="83">
        <f>100*S136</f>
        <v>12.8750416</v>
      </c>
      <c r="S136" s="35">
        <v>0.128750416</v>
      </c>
      <c r="T136" s="16"/>
      <c r="U136" s="37">
        <v>76296</v>
      </c>
      <c r="V136" s="37">
        <v>45095</v>
      </c>
      <c r="W136" s="37">
        <v>179</v>
      </c>
      <c r="X136" s="37">
        <v>13239</v>
      </c>
      <c r="Y136" s="37">
        <v>5806</v>
      </c>
      <c r="Z136" s="38">
        <f>100*Y136/$V136</f>
        <v>12.875041578889</v>
      </c>
      <c r="AA136" s="37">
        <f>IF(Z136&gt;$V$8,1,0)</f>
        <v>0</v>
      </c>
      <c r="AB136" s="38">
        <f>IF($I136=Y$16,Z136,0)</f>
        <v>0</v>
      </c>
      <c r="AC136" s="37">
        <v>21484</v>
      </c>
      <c r="AD136" s="38">
        <f>100*AC136/$V136</f>
        <v>47.6416454152345</v>
      </c>
      <c r="AE136" s="37">
        <f>IF(AD136&gt;$V$8,1,0)</f>
        <v>0</v>
      </c>
      <c r="AF136" s="38">
        <f>IF($I136=AC$16,AD136,0)</f>
        <v>0</v>
      </c>
      <c r="AG136" s="37">
        <v>3577</v>
      </c>
      <c r="AH136" s="38">
        <f>100*AG136/$V136</f>
        <v>7.93214325313228</v>
      </c>
      <c r="AI136" s="37">
        <f>IF(AH136&gt;$V$8,1,0)</f>
        <v>0</v>
      </c>
      <c r="AJ136" s="38">
        <f>IF($I136=AG$16,AH136,0)</f>
        <v>0</v>
      </c>
      <c r="AK136" s="37">
        <v>5227</v>
      </c>
      <c r="AL136" s="38">
        <f>100*AK136/$V136</f>
        <v>11.5910854861958</v>
      </c>
      <c r="AM136" s="37">
        <f>IF(AL136&gt;$V$8,1,0)</f>
        <v>0</v>
      </c>
      <c r="AN136" s="38">
        <f>IF($I136=AK$16,AL136,0)</f>
        <v>0</v>
      </c>
      <c r="AO136" s="37">
        <v>8245</v>
      </c>
      <c r="AP136" s="38">
        <f>100*AO136/$V136</f>
        <v>18.2836234615811</v>
      </c>
      <c r="AQ136" s="37">
        <f>IF(AP136&gt;$V$8,1,0)</f>
        <v>0</v>
      </c>
      <c r="AR136" s="38">
        <f>IF($I136=AO$16,AP136,0)</f>
        <v>18.2836234615811</v>
      </c>
      <c r="AS136" s="37">
        <v>0</v>
      </c>
      <c r="AT136" s="38">
        <f>100*AS136/$V136</f>
        <v>0</v>
      </c>
      <c r="AU136" s="37">
        <f>IF(AT136&gt;$V$8,1,0)</f>
        <v>0</v>
      </c>
      <c r="AV136" s="38">
        <f>IF($I136=AS$16,AT136,0)</f>
        <v>0</v>
      </c>
      <c r="AW136" s="37">
        <v>0</v>
      </c>
      <c r="AX136" s="38">
        <f>100*AW136/$V136</f>
        <v>0</v>
      </c>
      <c r="AY136" s="37">
        <f>IF(AX136&gt;$V$8,1,0)</f>
        <v>0</v>
      </c>
      <c r="AZ136" s="38">
        <f>IF($I136=AW$16,AX136,0)</f>
        <v>0</v>
      </c>
      <c r="BA136" s="37">
        <v>0</v>
      </c>
      <c r="BB136" s="38">
        <f>100*BA136/$V136</f>
        <v>0</v>
      </c>
      <c r="BC136" s="37">
        <f>IF(BB136&gt;$V$8,1,0)</f>
        <v>0</v>
      </c>
      <c r="BD136" s="38">
        <f>IF($I136=BA$16,BB136,0)</f>
        <v>0</v>
      </c>
      <c r="BE136" s="37">
        <v>0</v>
      </c>
      <c r="BF136" s="38">
        <f>100*BE136/$V136</f>
        <v>0</v>
      </c>
      <c r="BG136" s="37">
        <f>IF(BF136&gt;$V$8,1,0)</f>
        <v>0</v>
      </c>
      <c r="BH136" s="38">
        <f>IF($I136=BE$16,BF136,0)</f>
        <v>0</v>
      </c>
      <c r="BI136" s="37">
        <v>0</v>
      </c>
      <c r="BJ136" s="38">
        <f>100*BI136/$V136</f>
        <v>0</v>
      </c>
      <c r="BK136" s="37">
        <f>IF(BJ136&gt;$V$8,1,0)</f>
        <v>0</v>
      </c>
      <c r="BL136" s="38">
        <f>IF($I136=BI$16,BJ136,0)</f>
        <v>0</v>
      </c>
      <c r="BM136" s="37">
        <v>0</v>
      </c>
      <c r="BN136" s="38">
        <f>100*BM136/$V136</f>
        <v>0</v>
      </c>
      <c r="BO136" s="37">
        <f>IF(BN136&gt;$V$8,1,0)</f>
        <v>0</v>
      </c>
      <c r="BP136" s="38">
        <f>IF($I136=BM$16,BN136,0)</f>
        <v>0</v>
      </c>
      <c r="BQ136" s="37">
        <v>0</v>
      </c>
      <c r="BR136" s="38">
        <f>100*BQ136/$V136</f>
        <v>0</v>
      </c>
      <c r="BS136" s="37">
        <f>IF(BR136&gt;$V$8,1,0)</f>
        <v>0</v>
      </c>
      <c r="BT136" s="38">
        <f>IF($I136=BQ$16,BR136,0)</f>
        <v>0</v>
      </c>
      <c r="BU136" s="37">
        <v>0</v>
      </c>
      <c r="BV136" s="38">
        <f>100*BU136/$V136</f>
        <v>0</v>
      </c>
      <c r="BW136" s="37">
        <f>IF(BV136&gt;$V$8,1,0)</f>
        <v>0</v>
      </c>
      <c r="BX136" s="38">
        <f>IF($I136=BU$16,BV136,0)</f>
        <v>0</v>
      </c>
      <c r="BY136" s="37">
        <v>80</v>
      </c>
      <c r="BZ136" s="37">
        <v>0</v>
      </c>
      <c r="CA136" s="16"/>
      <c r="CB136" s="20"/>
      <c r="CC136" s="21"/>
    </row>
    <row r="137" ht="15.75" customHeight="1">
      <c r="A137" t="s" s="32">
        <v>359</v>
      </c>
      <c r="B137" t="s" s="71">
        <f>_xlfn.IFS(H137=0,F137,K137=1,I137,L137=1,Q137)</f>
        <v>17</v>
      </c>
      <c r="C137" s="72">
        <f>_xlfn.IFS(H137=0,G137,K137=1,J137,L137=1,R137)</f>
        <v>29.0875212058848</v>
      </c>
      <c r="D137" t="s" s="73">
        <f>IF(F137="Lab","over","under")</f>
        <v>111</v>
      </c>
      <c r="E137" t="s" s="73">
        <v>112</v>
      </c>
      <c r="F137" t="s" s="74">
        <v>9</v>
      </c>
      <c r="G137" s="75">
        <f>AD137</f>
        <v>47.5262118641711</v>
      </c>
      <c r="H137" s="76">
        <f>K137+L137</f>
        <v>1</v>
      </c>
      <c r="I137" t="s" s="77">
        <v>17</v>
      </c>
      <c r="J137" s="75">
        <f>AN137</f>
        <v>29.0875212058848</v>
      </c>
      <c r="K137" s="76">
        <v>1</v>
      </c>
      <c r="L137" s="25"/>
      <c r="M137" s="25"/>
      <c r="N137" s="25"/>
      <c r="O137" t="s" s="73">
        <v>360</v>
      </c>
      <c r="P137" t="s" s="73">
        <v>359</v>
      </c>
      <c r="Q137" t="s" s="78">
        <v>5</v>
      </c>
      <c r="R137" s="79">
        <f>100*S137</f>
        <v>15.0346247</v>
      </c>
      <c r="S137" s="80">
        <v>0.150346247</v>
      </c>
      <c r="T137" s="28"/>
      <c r="U137" s="29">
        <v>74618</v>
      </c>
      <c r="V137" s="29">
        <v>35957</v>
      </c>
      <c r="W137" s="29">
        <v>123</v>
      </c>
      <c r="X137" s="29">
        <v>6630</v>
      </c>
      <c r="Y137" s="29">
        <v>5406</v>
      </c>
      <c r="Z137" s="31">
        <f>100*Y137/$V137</f>
        <v>15.0346246906027</v>
      </c>
      <c r="AA137" s="29">
        <f>IF(Z137&gt;$V$8,1,0)</f>
        <v>0</v>
      </c>
      <c r="AB137" s="31">
        <f>IF($I137=Y$16,Z137,0)</f>
        <v>0</v>
      </c>
      <c r="AC137" s="29">
        <v>17089</v>
      </c>
      <c r="AD137" s="31">
        <f>100*AC137/$V137</f>
        <v>47.5262118641711</v>
      </c>
      <c r="AE137" s="29">
        <f>IF(AD137&gt;$V$8,1,0)</f>
        <v>0</v>
      </c>
      <c r="AF137" s="31">
        <f>IF($I137=AC$16,AD137,0)</f>
        <v>0</v>
      </c>
      <c r="AG137" s="29">
        <v>1213</v>
      </c>
      <c r="AH137" s="31">
        <f>100*AG137/$V137</f>
        <v>3.37347387156882</v>
      </c>
      <c r="AI137" s="29">
        <f>IF(AH137&gt;$V$8,1,0)</f>
        <v>0</v>
      </c>
      <c r="AJ137" s="31">
        <f>IF($I137=AG$16,AH137,0)</f>
        <v>0</v>
      </c>
      <c r="AK137" s="29">
        <v>10459</v>
      </c>
      <c r="AL137" s="31">
        <f>100*AK137/$V137</f>
        <v>29.0875212058848</v>
      </c>
      <c r="AM137" s="29">
        <f>IF(AL137&gt;$V$8,1,0)</f>
        <v>0</v>
      </c>
      <c r="AN137" s="31">
        <f>IF($I137=AK$16,AL137,0)</f>
        <v>29.0875212058848</v>
      </c>
      <c r="AO137" s="29">
        <v>1651</v>
      </c>
      <c r="AP137" s="31">
        <f>100*AO137/$V137</f>
        <v>4.59159551686737</v>
      </c>
      <c r="AQ137" s="29">
        <f>IF(AP137&gt;$V$8,1,0)</f>
        <v>0</v>
      </c>
      <c r="AR137" s="31">
        <f>IF($I137=AO$16,AP137,0)</f>
        <v>0</v>
      </c>
      <c r="AS137" s="29">
        <v>0</v>
      </c>
      <c r="AT137" s="31">
        <f>100*AS137/$V137</f>
        <v>0</v>
      </c>
      <c r="AU137" s="29">
        <f>IF(AT137&gt;$V$8,1,0)</f>
        <v>0</v>
      </c>
      <c r="AV137" s="31">
        <f>IF($I137=AS$16,AT137,0)</f>
        <v>0</v>
      </c>
      <c r="AW137" s="29">
        <v>0</v>
      </c>
      <c r="AX137" s="31">
        <f>100*AW137/$V137</f>
        <v>0</v>
      </c>
      <c r="AY137" s="29">
        <f>IF(AX137&gt;$V$8,1,0)</f>
        <v>0</v>
      </c>
      <c r="AZ137" s="31">
        <f>IF($I137=AW$16,AX137,0)</f>
        <v>0</v>
      </c>
      <c r="BA137" s="29">
        <v>0</v>
      </c>
      <c r="BB137" s="31">
        <f>100*BA137/$V137</f>
        <v>0</v>
      </c>
      <c r="BC137" s="29">
        <f>IF(BB137&gt;$V$8,1,0)</f>
        <v>0</v>
      </c>
      <c r="BD137" s="31">
        <f>IF($I137=BA$16,BB137,0)</f>
        <v>0</v>
      </c>
      <c r="BE137" s="29">
        <v>0</v>
      </c>
      <c r="BF137" s="31">
        <f>100*BE137/$V137</f>
        <v>0</v>
      </c>
      <c r="BG137" s="29">
        <f>IF(BF137&gt;$V$8,1,0)</f>
        <v>0</v>
      </c>
      <c r="BH137" s="31">
        <f>IF($I137=BE$16,BF137,0)</f>
        <v>0</v>
      </c>
      <c r="BI137" s="29">
        <v>0</v>
      </c>
      <c r="BJ137" s="31">
        <f>100*BI137/$V137</f>
        <v>0</v>
      </c>
      <c r="BK137" s="29">
        <f>IF(BJ137&gt;$V$8,1,0)</f>
        <v>0</v>
      </c>
      <c r="BL137" s="31">
        <f>IF($I137=BI$16,BJ137,0)</f>
        <v>0</v>
      </c>
      <c r="BM137" s="29">
        <v>0</v>
      </c>
      <c r="BN137" s="31">
        <f>100*BM137/$V137</f>
        <v>0</v>
      </c>
      <c r="BO137" s="29">
        <f>IF(BN137&gt;$V$8,1,0)</f>
        <v>0</v>
      </c>
      <c r="BP137" s="31">
        <f>IF($I137=BM$16,BN137,0)</f>
        <v>0</v>
      </c>
      <c r="BQ137" s="29">
        <v>0</v>
      </c>
      <c r="BR137" s="31">
        <f>100*BQ137/$V137</f>
        <v>0</v>
      </c>
      <c r="BS137" s="29">
        <f>IF(BR137&gt;$V$8,1,0)</f>
        <v>0</v>
      </c>
      <c r="BT137" s="31">
        <f>IF($I137=BQ$16,BR137,0)</f>
        <v>0</v>
      </c>
      <c r="BU137" s="29">
        <v>0</v>
      </c>
      <c r="BV137" s="31">
        <f>100*BU137/$V137</f>
        <v>0</v>
      </c>
      <c r="BW137" s="29">
        <f>IF(BV137&gt;$V$8,1,0)</f>
        <v>0</v>
      </c>
      <c r="BX137" s="31">
        <f>IF($I137=BU$16,BV137,0)</f>
        <v>0</v>
      </c>
      <c r="BY137" s="29">
        <v>185</v>
      </c>
      <c r="BZ137" s="29">
        <v>0</v>
      </c>
      <c r="CA137" s="28"/>
      <c r="CB137" s="20"/>
      <c r="CC137" s="21"/>
    </row>
    <row r="138" ht="15.75" customHeight="1">
      <c r="A138" t="s" s="32">
        <v>361</v>
      </c>
      <c r="B138" t="s" s="71">
        <f>_xlfn.IFS(H138=0,F138,K138=1,I138,L138=1,Q138)</f>
        <v>17</v>
      </c>
      <c r="C138" s="72">
        <f>_xlfn.IFS(H138=0,G138,K138=1,J138,L138=1,R138)</f>
        <v>29.1975019945528</v>
      </c>
      <c r="D138" t="s" s="68">
        <f>IF(F138="Lab","over","under")</f>
        <v>111</v>
      </c>
      <c r="E138" t="s" s="68">
        <v>112</v>
      </c>
      <c r="F138" t="s" s="74">
        <v>9</v>
      </c>
      <c r="G138" s="81">
        <f>AD138</f>
        <v>47.5253789650334</v>
      </c>
      <c r="H138" s="82">
        <f>K138+L138</f>
        <v>1</v>
      </c>
      <c r="I138" t="s" s="77">
        <v>17</v>
      </c>
      <c r="J138" s="81">
        <f>AN138</f>
        <v>29.1975019945528</v>
      </c>
      <c r="K138" s="82">
        <v>1</v>
      </c>
      <c r="L138" s="13"/>
      <c r="M138" s="13"/>
      <c r="N138" s="13"/>
      <c r="O138" t="s" s="68">
        <v>362</v>
      </c>
      <c r="P138" t="s" s="68">
        <v>361</v>
      </c>
      <c r="Q138" t="s" s="78">
        <v>5</v>
      </c>
      <c r="R138" s="83">
        <f>100*S138</f>
        <v>13.7417811</v>
      </c>
      <c r="S138" s="35">
        <v>0.137417811</v>
      </c>
      <c r="T138" s="16"/>
      <c r="U138" s="37">
        <v>75645</v>
      </c>
      <c r="V138" s="37">
        <v>36349</v>
      </c>
      <c r="W138" s="37">
        <v>137</v>
      </c>
      <c r="X138" s="37">
        <v>6662</v>
      </c>
      <c r="Y138" s="37">
        <v>4995</v>
      </c>
      <c r="Z138" s="38">
        <f>100*Y138/$V138</f>
        <v>13.7417810668794</v>
      </c>
      <c r="AA138" s="37">
        <f>IF(Z138&gt;$V$8,1,0)</f>
        <v>0</v>
      </c>
      <c r="AB138" s="38">
        <f>IF($I138=Y$16,Z138,0)</f>
        <v>0</v>
      </c>
      <c r="AC138" s="37">
        <v>17275</v>
      </c>
      <c r="AD138" s="38">
        <f>100*AC138/$V138</f>
        <v>47.5253789650334</v>
      </c>
      <c r="AE138" s="37">
        <f>IF(AD138&gt;$V$8,1,0)</f>
        <v>0</v>
      </c>
      <c r="AF138" s="38">
        <f>IF($I138=AC$16,AD138,0)</f>
        <v>0</v>
      </c>
      <c r="AG138" s="37">
        <v>1319</v>
      </c>
      <c r="AH138" s="38">
        <f>100*AG138/$V138</f>
        <v>3.62871055599879</v>
      </c>
      <c r="AI138" s="37">
        <f>IF(AH138&gt;$V$8,1,0)</f>
        <v>0</v>
      </c>
      <c r="AJ138" s="38">
        <f>IF($I138=AG$16,AH138,0)</f>
        <v>0</v>
      </c>
      <c r="AK138" s="37">
        <v>10613</v>
      </c>
      <c r="AL138" s="38">
        <f>100*AK138/$V138</f>
        <v>29.1975019945528</v>
      </c>
      <c r="AM138" s="37">
        <f>IF(AL138&gt;$V$8,1,0)</f>
        <v>0</v>
      </c>
      <c r="AN138" s="38">
        <f>IF($I138=AK$16,AL138,0)</f>
        <v>29.1975019945528</v>
      </c>
      <c r="AO138" s="37">
        <v>2147</v>
      </c>
      <c r="AP138" s="38">
        <f>100*AO138/$V138</f>
        <v>5.90662741753556</v>
      </c>
      <c r="AQ138" s="37">
        <f>IF(AP138&gt;$V$8,1,0)</f>
        <v>0</v>
      </c>
      <c r="AR138" s="38">
        <f>IF($I138=AO$16,AP138,0)</f>
        <v>0</v>
      </c>
      <c r="AS138" s="37">
        <v>0</v>
      </c>
      <c r="AT138" s="38">
        <f>100*AS138/$V138</f>
        <v>0</v>
      </c>
      <c r="AU138" s="37">
        <f>IF(AT138&gt;$V$8,1,0)</f>
        <v>0</v>
      </c>
      <c r="AV138" s="38">
        <f>IF($I138=AS$16,AT138,0)</f>
        <v>0</v>
      </c>
      <c r="AW138" s="37">
        <v>0</v>
      </c>
      <c r="AX138" s="38">
        <f>100*AW138/$V138</f>
        <v>0</v>
      </c>
      <c r="AY138" s="37">
        <f>IF(AX138&gt;$V$8,1,0)</f>
        <v>0</v>
      </c>
      <c r="AZ138" s="38">
        <f>IF($I138=AW$16,AX138,0)</f>
        <v>0</v>
      </c>
      <c r="BA138" s="37">
        <v>0</v>
      </c>
      <c r="BB138" s="38">
        <f>100*BA138/$V138</f>
        <v>0</v>
      </c>
      <c r="BC138" s="37">
        <f>IF(BB138&gt;$V$8,1,0)</f>
        <v>0</v>
      </c>
      <c r="BD138" s="38">
        <f>IF($I138=BA$16,BB138,0)</f>
        <v>0</v>
      </c>
      <c r="BE138" s="37">
        <v>0</v>
      </c>
      <c r="BF138" s="38">
        <f>100*BE138/$V138</f>
        <v>0</v>
      </c>
      <c r="BG138" s="37">
        <f>IF(BF138&gt;$V$8,1,0)</f>
        <v>0</v>
      </c>
      <c r="BH138" s="38">
        <f>IF($I138=BE$16,BF138,0)</f>
        <v>0</v>
      </c>
      <c r="BI138" s="37">
        <v>0</v>
      </c>
      <c r="BJ138" s="38">
        <f>100*BI138/$V138</f>
        <v>0</v>
      </c>
      <c r="BK138" s="37">
        <f>IF(BJ138&gt;$V$8,1,0)</f>
        <v>0</v>
      </c>
      <c r="BL138" s="38">
        <f>IF($I138=BI$16,BJ138,0)</f>
        <v>0</v>
      </c>
      <c r="BM138" s="37">
        <v>0</v>
      </c>
      <c r="BN138" s="38">
        <f>100*BM138/$V138</f>
        <v>0</v>
      </c>
      <c r="BO138" s="37">
        <f>IF(BN138&gt;$V$8,1,0)</f>
        <v>0</v>
      </c>
      <c r="BP138" s="38">
        <f>IF($I138=BM$16,BN138,0)</f>
        <v>0</v>
      </c>
      <c r="BQ138" s="37">
        <v>0</v>
      </c>
      <c r="BR138" s="38">
        <f>100*BQ138/$V138</f>
        <v>0</v>
      </c>
      <c r="BS138" s="37">
        <f>IF(BR138&gt;$V$8,1,0)</f>
        <v>0</v>
      </c>
      <c r="BT138" s="38">
        <f>IF($I138=BQ$16,BR138,0)</f>
        <v>0</v>
      </c>
      <c r="BU138" s="37">
        <v>0</v>
      </c>
      <c r="BV138" s="38">
        <f>100*BU138/$V138</f>
        <v>0</v>
      </c>
      <c r="BW138" s="37">
        <f>IF(BV138&gt;$V$8,1,0)</f>
        <v>0</v>
      </c>
      <c r="BX138" s="38">
        <f>IF($I138=BU$16,BV138,0)</f>
        <v>0</v>
      </c>
      <c r="BY138" s="37">
        <v>0</v>
      </c>
      <c r="BZ138" s="37">
        <v>0</v>
      </c>
      <c r="CA138" s="16"/>
      <c r="CB138" s="20"/>
      <c r="CC138" s="21"/>
    </row>
    <row r="139" ht="15.75" customHeight="1">
      <c r="A139" t="s" s="32">
        <v>363</v>
      </c>
      <c r="B139" t="s" s="71">
        <f>_xlfn.IFS(H139=0,F139,K139=1,I139,L139=1,Q139)</f>
        <v>9</v>
      </c>
      <c r="C139" s="72">
        <f>_xlfn.IFS(H139=0,G139,K139=1,J139,L139=1,R139)</f>
        <v>47.4595262050672</v>
      </c>
      <c r="D139" t="s" s="73">
        <f>IF(F139="Lab","over","under")</f>
        <v>111</v>
      </c>
      <c r="E139" t="s" s="73">
        <v>112</v>
      </c>
      <c r="F139" t="s" s="74">
        <v>9</v>
      </c>
      <c r="G139" s="75">
        <f>AD139</f>
        <v>47.4595262050672</v>
      </c>
      <c r="H139" s="76">
        <f>K139+L139</f>
        <v>0</v>
      </c>
      <c r="I139" t="s" s="77">
        <v>21</v>
      </c>
      <c r="J139" s="75">
        <f>AR139</f>
        <v>15.5286746547151</v>
      </c>
      <c r="K139" s="25"/>
      <c r="L139" s="25"/>
      <c r="M139" s="25"/>
      <c r="N139" s="25"/>
      <c r="O139" t="s" s="73">
        <v>364</v>
      </c>
      <c r="P139" t="s" s="73">
        <v>363</v>
      </c>
      <c r="Q139" t="s" s="78">
        <v>5</v>
      </c>
      <c r="R139" s="79">
        <f>100*S139</f>
        <v>11.0811305</v>
      </c>
      <c r="S139" s="80">
        <v>0.110811305</v>
      </c>
      <c r="T139" s="28"/>
      <c r="U139" s="29">
        <v>71491</v>
      </c>
      <c r="V139" s="29">
        <v>43732</v>
      </c>
      <c r="W139" s="29">
        <v>208</v>
      </c>
      <c r="X139" s="29">
        <v>13964</v>
      </c>
      <c r="Y139" s="29">
        <v>4846</v>
      </c>
      <c r="Z139" s="31">
        <f>100*Y139/$V139</f>
        <v>11.081130522272</v>
      </c>
      <c r="AA139" s="29">
        <f>IF(Z139&gt;$V$8,1,0)</f>
        <v>0</v>
      </c>
      <c r="AB139" s="31">
        <f>IF($I139=Y$16,Z139,0)</f>
        <v>0</v>
      </c>
      <c r="AC139" s="29">
        <v>20755</v>
      </c>
      <c r="AD139" s="31">
        <f>100*AC139/$V139</f>
        <v>47.4595262050672</v>
      </c>
      <c r="AE139" s="29">
        <f>IF(AD139&gt;$V$8,1,0)</f>
        <v>0</v>
      </c>
      <c r="AF139" s="31">
        <f>IF($I139=AC$16,AD139,0)</f>
        <v>0</v>
      </c>
      <c r="AG139" s="29">
        <v>2815</v>
      </c>
      <c r="AH139" s="31">
        <f>100*AG139/$V139</f>
        <v>6.43693405286747</v>
      </c>
      <c r="AI139" s="29">
        <f>IF(AH139&gt;$V$8,1,0)</f>
        <v>0</v>
      </c>
      <c r="AJ139" s="31">
        <f>IF($I139=AG$16,AH139,0)</f>
        <v>0</v>
      </c>
      <c r="AK139" s="29">
        <v>2475</v>
      </c>
      <c r="AL139" s="31">
        <f>100*AK139/$V139</f>
        <v>5.65947132534528</v>
      </c>
      <c r="AM139" s="29">
        <f>IF(AL139&gt;$V$8,1,0)</f>
        <v>0</v>
      </c>
      <c r="AN139" s="31">
        <f>IF($I139=AK$16,AL139,0)</f>
        <v>0</v>
      </c>
      <c r="AO139" s="29">
        <v>6791</v>
      </c>
      <c r="AP139" s="31">
        <f>100*AO139/$V139</f>
        <v>15.5286746547151</v>
      </c>
      <c r="AQ139" s="29">
        <f>IF(AP139&gt;$V$8,1,0)</f>
        <v>0</v>
      </c>
      <c r="AR139" s="31">
        <f>IF($I139=AO$16,AP139,0)</f>
        <v>15.5286746547151</v>
      </c>
      <c r="AS139" s="29">
        <v>0</v>
      </c>
      <c r="AT139" s="31">
        <f>100*AS139/$V139</f>
        <v>0</v>
      </c>
      <c r="AU139" s="29">
        <f>IF(AT139&gt;$V$8,1,0)</f>
        <v>0</v>
      </c>
      <c r="AV139" s="31">
        <f>IF($I139=AS$16,AT139,0)</f>
        <v>0</v>
      </c>
      <c r="AW139" s="29">
        <v>0</v>
      </c>
      <c r="AX139" s="31">
        <f>100*AW139/$V139</f>
        <v>0</v>
      </c>
      <c r="AY139" s="29">
        <f>IF(AX139&gt;$V$8,1,0)</f>
        <v>0</v>
      </c>
      <c r="AZ139" s="31">
        <f>IF($I139=AW$16,AX139,0)</f>
        <v>0</v>
      </c>
      <c r="BA139" s="29">
        <v>0</v>
      </c>
      <c r="BB139" s="31">
        <f>100*BA139/$V139</f>
        <v>0</v>
      </c>
      <c r="BC139" s="29">
        <f>IF(BB139&gt;$V$8,1,0)</f>
        <v>0</v>
      </c>
      <c r="BD139" s="31">
        <f>IF($I139=BA$16,BB139,0)</f>
        <v>0</v>
      </c>
      <c r="BE139" s="29">
        <v>0</v>
      </c>
      <c r="BF139" s="31">
        <f>100*BE139/$V139</f>
        <v>0</v>
      </c>
      <c r="BG139" s="29">
        <f>IF(BF139&gt;$V$8,1,0)</f>
        <v>0</v>
      </c>
      <c r="BH139" s="31">
        <f>IF($I139=BE$16,BF139,0)</f>
        <v>0</v>
      </c>
      <c r="BI139" s="29">
        <v>0</v>
      </c>
      <c r="BJ139" s="31">
        <f>100*BI139/$V139</f>
        <v>0</v>
      </c>
      <c r="BK139" s="29">
        <f>IF(BJ139&gt;$V$8,1,0)</f>
        <v>0</v>
      </c>
      <c r="BL139" s="31">
        <f>IF($I139=BI$16,BJ139,0)</f>
        <v>0</v>
      </c>
      <c r="BM139" s="29">
        <v>0</v>
      </c>
      <c r="BN139" s="31">
        <f>100*BM139/$V139</f>
        <v>0</v>
      </c>
      <c r="BO139" s="29">
        <f>IF(BN139&gt;$V$8,1,0)</f>
        <v>0</v>
      </c>
      <c r="BP139" s="31">
        <f>IF($I139=BM$16,BN139,0)</f>
        <v>0</v>
      </c>
      <c r="BQ139" s="29">
        <v>0</v>
      </c>
      <c r="BR139" s="31">
        <f>100*BQ139/$V139</f>
        <v>0</v>
      </c>
      <c r="BS139" s="29">
        <f>IF(BR139&gt;$V$8,1,0)</f>
        <v>0</v>
      </c>
      <c r="BT139" s="31">
        <f>IF($I139=BQ$16,BR139,0)</f>
        <v>0</v>
      </c>
      <c r="BU139" s="29">
        <v>0</v>
      </c>
      <c r="BV139" s="31">
        <f>100*BU139/$V139</f>
        <v>0</v>
      </c>
      <c r="BW139" s="29">
        <f>IF(BV139&gt;$V$8,1,0)</f>
        <v>0</v>
      </c>
      <c r="BX139" s="31">
        <f>IF($I139=BU$16,BV139,0)</f>
        <v>0</v>
      </c>
      <c r="BY139" s="29">
        <v>544</v>
      </c>
      <c r="BZ139" s="29">
        <v>0</v>
      </c>
      <c r="CA139" s="28"/>
      <c r="CB139" s="20"/>
      <c r="CC139" s="21"/>
    </row>
    <row r="140" ht="15.75" customHeight="1">
      <c r="A140" t="s" s="32">
        <v>365</v>
      </c>
      <c r="B140" t="s" s="71">
        <f>_xlfn.IFS(H140=0,F140,K140=1,I140,L140=1,Q140)</f>
        <v>17</v>
      </c>
      <c r="C140" s="72">
        <f>_xlfn.IFS(H140=0,G140,K140=1,J140,L140=1,R140)</f>
        <v>24.0886085234358</v>
      </c>
      <c r="D140" t="s" s="68">
        <f>IF(F140="Lab","over","under")</f>
        <v>111</v>
      </c>
      <c r="E140" t="s" s="68">
        <v>112</v>
      </c>
      <c r="F140" t="s" s="74">
        <v>9</v>
      </c>
      <c r="G140" s="81">
        <f>AD140</f>
        <v>47.4363676373505</v>
      </c>
      <c r="H140" s="82">
        <f>K140+L140</f>
        <v>1</v>
      </c>
      <c r="I140" t="s" s="77">
        <v>17</v>
      </c>
      <c r="J140" s="81">
        <f>AN140</f>
        <v>24.0886085234358</v>
      </c>
      <c r="K140" s="82">
        <v>1</v>
      </c>
      <c r="L140" s="13"/>
      <c r="M140" s="13"/>
      <c r="N140" s="13"/>
      <c r="O140" t="s" s="68">
        <v>366</v>
      </c>
      <c r="P140" t="s" s="68">
        <v>365</v>
      </c>
      <c r="Q140" t="s" s="78">
        <v>5</v>
      </c>
      <c r="R140" s="83">
        <f>100*S140</f>
        <v>10.538155</v>
      </c>
      <c r="S140" s="35">
        <v>0.10538155</v>
      </c>
      <c r="T140" s="16"/>
      <c r="U140" s="37">
        <v>77538</v>
      </c>
      <c r="V140" s="37">
        <v>40899</v>
      </c>
      <c r="W140" s="37">
        <v>124</v>
      </c>
      <c r="X140" s="37">
        <v>9549</v>
      </c>
      <c r="Y140" s="37">
        <v>4310</v>
      </c>
      <c r="Z140" s="38">
        <f>100*Y140/$V140</f>
        <v>10.5381549671141</v>
      </c>
      <c r="AA140" s="37">
        <f>IF(Z140&gt;$V$8,1,0)</f>
        <v>0</v>
      </c>
      <c r="AB140" s="38">
        <f>IF($I140=Y$16,Z140,0)</f>
        <v>0</v>
      </c>
      <c r="AC140" s="37">
        <v>19401</v>
      </c>
      <c r="AD140" s="38">
        <f>100*AC140/$V140</f>
        <v>47.4363676373505</v>
      </c>
      <c r="AE140" s="37">
        <f>IF(AD140&gt;$V$8,1,0)</f>
        <v>0</v>
      </c>
      <c r="AF140" s="38">
        <f>IF($I140=AC$16,AD140,0)</f>
        <v>0</v>
      </c>
      <c r="AG140" s="37">
        <v>1692</v>
      </c>
      <c r="AH140" s="38">
        <f>100*AG140/$V140</f>
        <v>4.13702046504805</v>
      </c>
      <c r="AI140" s="37">
        <f>IF(AH140&gt;$V$8,1,0)</f>
        <v>0</v>
      </c>
      <c r="AJ140" s="38">
        <f>IF($I140=AG$16,AH140,0)</f>
        <v>0</v>
      </c>
      <c r="AK140" s="37">
        <v>9852</v>
      </c>
      <c r="AL140" s="38">
        <f>100*AK140/$V140</f>
        <v>24.0886085234358</v>
      </c>
      <c r="AM140" s="37">
        <f>IF(AL140&gt;$V$8,1,0)</f>
        <v>0</v>
      </c>
      <c r="AN140" s="38">
        <f>IF($I140=AK$16,AL140,0)</f>
        <v>24.0886085234358</v>
      </c>
      <c r="AO140" s="37">
        <v>1629</v>
      </c>
      <c r="AP140" s="38">
        <f>100*AO140/$V140</f>
        <v>3.98298246900902</v>
      </c>
      <c r="AQ140" s="37">
        <f>IF(AP140&gt;$V$8,1,0)</f>
        <v>0</v>
      </c>
      <c r="AR140" s="38">
        <f>IF($I140=AO$16,AP140,0)</f>
        <v>0</v>
      </c>
      <c r="AS140" s="37">
        <v>0</v>
      </c>
      <c r="AT140" s="38">
        <f>100*AS140/$V140</f>
        <v>0</v>
      </c>
      <c r="AU140" s="37">
        <f>IF(AT140&gt;$V$8,1,0)</f>
        <v>0</v>
      </c>
      <c r="AV140" s="38">
        <f>IF($I140=AS$16,AT140,0)</f>
        <v>0</v>
      </c>
      <c r="AW140" s="37">
        <v>0</v>
      </c>
      <c r="AX140" s="38">
        <f>100*AW140/$V140</f>
        <v>0</v>
      </c>
      <c r="AY140" s="37">
        <f>IF(AX140&gt;$V$8,1,0)</f>
        <v>0</v>
      </c>
      <c r="AZ140" s="38">
        <f>IF($I140=AW$16,AX140,0)</f>
        <v>0</v>
      </c>
      <c r="BA140" s="37">
        <v>0</v>
      </c>
      <c r="BB140" s="38">
        <f>100*BA140/$V140</f>
        <v>0</v>
      </c>
      <c r="BC140" s="37">
        <f>IF(BB140&gt;$V$8,1,0)</f>
        <v>0</v>
      </c>
      <c r="BD140" s="38">
        <f>IF($I140=BA$16,BB140,0)</f>
        <v>0</v>
      </c>
      <c r="BE140" s="37">
        <v>0</v>
      </c>
      <c r="BF140" s="38">
        <f>100*BE140/$V140</f>
        <v>0</v>
      </c>
      <c r="BG140" s="37">
        <f>IF(BF140&gt;$V$8,1,0)</f>
        <v>0</v>
      </c>
      <c r="BH140" s="38">
        <f>IF($I140=BE$16,BF140,0)</f>
        <v>0</v>
      </c>
      <c r="BI140" s="37">
        <v>0</v>
      </c>
      <c r="BJ140" s="38">
        <f>100*BI140/$V140</f>
        <v>0</v>
      </c>
      <c r="BK140" s="37">
        <f>IF(BJ140&gt;$V$8,1,0)</f>
        <v>0</v>
      </c>
      <c r="BL140" s="38">
        <f>IF($I140=BI$16,BJ140,0)</f>
        <v>0</v>
      </c>
      <c r="BM140" s="37">
        <v>0</v>
      </c>
      <c r="BN140" s="38">
        <f>100*BM140/$V140</f>
        <v>0</v>
      </c>
      <c r="BO140" s="37">
        <f>IF(BN140&gt;$V$8,1,0)</f>
        <v>0</v>
      </c>
      <c r="BP140" s="38">
        <f>IF($I140=BM$16,BN140,0)</f>
        <v>0</v>
      </c>
      <c r="BQ140" s="37">
        <v>0</v>
      </c>
      <c r="BR140" s="38">
        <f>100*BQ140/$V140</f>
        <v>0</v>
      </c>
      <c r="BS140" s="37">
        <f>IF(BR140&gt;$V$8,1,0)</f>
        <v>0</v>
      </c>
      <c r="BT140" s="38">
        <f>IF($I140=BQ$16,BR140,0)</f>
        <v>0</v>
      </c>
      <c r="BU140" s="37">
        <v>0</v>
      </c>
      <c r="BV140" s="38">
        <f>100*BU140/$V140</f>
        <v>0</v>
      </c>
      <c r="BW140" s="37">
        <f>IF(BV140&gt;$V$8,1,0)</f>
        <v>0</v>
      </c>
      <c r="BX140" s="38">
        <f>IF($I140=BU$16,BV140,0)</f>
        <v>0</v>
      </c>
      <c r="BY140" s="37">
        <v>1012</v>
      </c>
      <c r="BZ140" s="37">
        <v>0</v>
      </c>
      <c r="CA140" s="16"/>
      <c r="CB140" s="20"/>
      <c r="CC140" s="21"/>
    </row>
    <row r="141" ht="19.95" customHeight="1">
      <c r="A141" t="s" s="32">
        <v>367</v>
      </c>
      <c r="B141" t="s" s="71">
        <f>_xlfn.IFS(H141=0,F141,K141=1,I141,L141=1,Q141)</f>
        <v>9</v>
      </c>
      <c r="C141" s="72">
        <f>_xlfn.IFS(H141=0,G141,K141=1,J141,L141=1,R141)</f>
        <v>47.4359906014582</v>
      </c>
      <c r="D141" t="s" s="73">
        <f>IF(F141="Lab","over","under")</f>
        <v>111</v>
      </c>
      <c r="E141" t="s" s="73">
        <v>112</v>
      </c>
      <c r="F141" t="s" s="74">
        <v>9</v>
      </c>
      <c r="G141" s="75">
        <f>AD141</f>
        <v>47.4359906014582</v>
      </c>
      <c r="H141" s="76">
        <f>K141+L141</f>
        <v>0</v>
      </c>
      <c r="I141" t="s" s="77">
        <v>25</v>
      </c>
      <c r="J141" s="75">
        <f>AV141</f>
        <v>31.6256086040259</v>
      </c>
      <c r="K141" s="25"/>
      <c r="L141" s="25"/>
      <c r="M141" s="25"/>
      <c r="N141" s="25"/>
      <c r="O141" t="s" s="73">
        <v>368</v>
      </c>
      <c r="P141" t="s" s="73">
        <v>367</v>
      </c>
      <c r="Q141" t="s" s="78">
        <v>17</v>
      </c>
      <c r="R141" s="79">
        <f>100*S141</f>
        <v>7.1603323</v>
      </c>
      <c r="S141" s="80">
        <v>0.071603323</v>
      </c>
      <c r="T141" s="28"/>
      <c r="U141" s="29">
        <v>71574</v>
      </c>
      <c r="V141" s="29">
        <v>41283</v>
      </c>
      <c r="W141" s="29">
        <v>133</v>
      </c>
      <c r="X141" s="29">
        <v>6527</v>
      </c>
      <c r="Y141" s="29">
        <v>2219</v>
      </c>
      <c r="Z141" s="31">
        <f>100*Y141/$V141</f>
        <v>5.3750938643025</v>
      </c>
      <c r="AA141" s="29">
        <f>IF(Z141&gt;$V$8,1,0)</f>
        <v>0</v>
      </c>
      <c r="AB141" s="31">
        <f>IF($I141=Y$16,Z141,0)</f>
        <v>0</v>
      </c>
      <c r="AC141" s="29">
        <v>19583</v>
      </c>
      <c r="AD141" s="31">
        <f>100*AC141/$V141</f>
        <v>47.4359906014582</v>
      </c>
      <c r="AE141" s="29">
        <f>IF(AD141&gt;$V$8,1,0)</f>
        <v>0</v>
      </c>
      <c r="AF141" s="31">
        <f>IF($I141=AC$16,AD141,0)</f>
        <v>0</v>
      </c>
      <c r="AG141" s="29">
        <v>1315</v>
      </c>
      <c r="AH141" s="31">
        <f>100*AG141/$V141</f>
        <v>3.18533052346002</v>
      </c>
      <c r="AI141" s="29">
        <f>IF(AH141&gt;$V$8,1,0)</f>
        <v>0</v>
      </c>
      <c r="AJ141" s="31">
        <f>IF($I141=AG$16,AH141,0)</f>
        <v>0</v>
      </c>
      <c r="AK141" s="29">
        <v>2956</v>
      </c>
      <c r="AL141" s="31">
        <f>100*AK141/$V141</f>
        <v>7.16033234018846</v>
      </c>
      <c r="AM141" s="29">
        <f>IF(AL141&gt;$V$8,1,0)</f>
        <v>0</v>
      </c>
      <c r="AN141" s="31">
        <f>IF($I141=AK$16,AL141,0)</f>
        <v>0</v>
      </c>
      <c r="AO141" s="29">
        <v>1724</v>
      </c>
      <c r="AP141" s="31">
        <f>100*AO141/$V141</f>
        <v>4.17605309691641</v>
      </c>
      <c r="AQ141" s="29">
        <f>IF(AP141&gt;$V$8,1,0)</f>
        <v>0</v>
      </c>
      <c r="AR141" s="31">
        <f>IF($I141=AO$16,AP141,0)</f>
        <v>0</v>
      </c>
      <c r="AS141" s="29">
        <v>13056</v>
      </c>
      <c r="AT141" s="31">
        <f>100*AS141/$V141</f>
        <v>31.6256086040259</v>
      </c>
      <c r="AU141" s="29">
        <f>IF(AT141&gt;$V$8,1,0)</f>
        <v>0</v>
      </c>
      <c r="AV141" s="31">
        <f>IF($I141=AS$16,AT141,0)</f>
        <v>31.6256086040259</v>
      </c>
      <c r="AW141" s="29">
        <v>0</v>
      </c>
      <c r="AX141" s="31">
        <f>100*AW141/$V141</f>
        <v>0</v>
      </c>
      <c r="AY141" s="29">
        <f>IF(AX141&gt;$V$8,1,0)</f>
        <v>0</v>
      </c>
      <c r="AZ141" s="31">
        <f>IF($I141=AW$16,AX141,0)</f>
        <v>0</v>
      </c>
      <c r="BA141" s="29">
        <v>0</v>
      </c>
      <c r="BB141" s="31">
        <f>100*BA141/$V141</f>
        <v>0</v>
      </c>
      <c r="BC141" s="29">
        <f>IF(BB141&gt;$V$8,1,0)</f>
        <v>0</v>
      </c>
      <c r="BD141" s="31">
        <f>IF($I141=BA$16,BB141,0)</f>
        <v>0</v>
      </c>
      <c r="BE141" s="29">
        <v>0</v>
      </c>
      <c r="BF141" s="31">
        <f>100*BE141/$V141</f>
        <v>0</v>
      </c>
      <c r="BG141" s="29">
        <f>IF(BF141&gt;$V$8,1,0)</f>
        <v>0</v>
      </c>
      <c r="BH141" s="31">
        <f>IF($I141=BE$16,BF141,0)</f>
        <v>0</v>
      </c>
      <c r="BI141" s="29">
        <v>0</v>
      </c>
      <c r="BJ141" s="31">
        <f>100*BI141/$V141</f>
        <v>0</v>
      </c>
      <c r="BK141" s="29">
        <f>IF(BJ141&gt;$V$8,1,0)</f>
        <v>0</v>
      </c>
      <c r="BL141" s="31">
        <f>IF($I141=BI$16,BJ141,0)</f>
        <v>0</v>
      </c>
      <c r="BM141" s="29">
        <v>0</v>
      </c>
      <c r="BN141" s="31">
        <f>100*BM141/$V141</f>
        <v>0</v>
      </c>
      <c r="BO141" s="29">
        <f>IF(BN141&gt;$V$8,1,0)</f>
        <v>0</v>
      </c>
      <c r="BP141" s="31">
        <f>IF($I141=BM$16,BN141,0)</f>
        <v>0</v>
      </c>
      <c r="BQ141" s="29">
        <v>0</v>
      </c>
      <c r="BR141" s="31">
        <f>100*BQ141/$V141</f>
        <v>0</v>
      </c>
      <c r="BS141" s="29">
        <f>IF(BR141&gt;$V$8,1,0)</f>
        <v>0</v>
      </c>
      <c r="BT141" s="31">
        <f>IF($I141=BQ$16,BR141,0)</f>
        <v>0</v>
      </c>
      <c r="BU141" s="29">
        <v>0</v>
      </c>
      <c r="BV141" s="31">
        <f>100*BU141/$V141</f>
        <v>0</v>
      </c>
      <c r="BW141" s="29">
        <f>IF(BV141&gt;$V$8,1,0)</f>
        <v>0</v>
      </c>
      <c r="BX141" s="31">
        <f>IF($I141=BU$16,BV141,0)</f>
        <v>0</v>
      </c>
      <c r="BY141" s="29">
        <v>0</v>
      </c>
      <c r="BZ141" s="29">
        <v>0</v>
      </c>
      <c r="CA141" s="28"/>
      <c r="CB141" s="20"/>
      <c r="CC141" s="21"/>
    </row>
    <row r="142" ht="19.95" customHeight="1">
      <c r="A142" t="s" s="32">
        <v>369</v>
      </c>
      <c r="B142" t="s" s="71">
        <f>_xlfn.IFS(H142=0,F142,K142=1,I142,L142=1,Q142)</f>
        <v>9</v>
      </c>
      <c r="C142" s="72">
        <f>_xlfn.IFS(H142=0,G142,K142=1,J142,L142=1,R142)</f>
        <v>47.3828279448888</v>
      </c>
      <c r="D142" t="s" s="68">
        <f>IF(F142="Lab","over","under")</f>
        <v>111</v>
      </c>
      <c r="E142" t="s" s="68">
        <v>112</v>
      </c>
      <c r="F142" t="s" s="74">
        <v>9</v>
      </c>
      <c r="G142" s="81">
        <f>AD142</f>
        <v>47.3828279448888</v>
      </c>
      <c r="H142" s="82">
        <f>K142+L142</f>
        <v>0</v>
      </c>
      <c r="I142" t="s" s="77">
        <v>5</v>
      </c>
      <c r="J142" s="81">
        <f>AB142</f>
        <v>16.0740898445816</v>
      </c>
      <c r="K142" s="13"/>
      <c r="L142" s="13"/>
      <c r="M142" s="13"/>
      <c r="N142" s="13"/>
      <c r="O142" t="s" s="68">
        <v>370</v>
      </c>
      <c r="P142" t="s" s="68">
        <v>369</v>
      </c>
      <c r="Q142" t="s" s="78">
        <v>17</v>
      </c>
      <c r="R142" s="83">
        <f>100*S142</f>
        <v>15.012622</v>
      </c>
      <c r="S142" s="35">
        <v>0.15012622</v>
      </c>
      <c r="T142" s="16"/>
      <c r="U142" s="37">
        <v>64255</v>
      </c>
      <c r="V142" s="37">
        <v>32879</v>
      </c>
      <c r="W142" s="37">
        <v>164</v>
      </c>
      <c r="X142" s="37">
        <v>10294</v>
      </c>
      <c r="Y142" s="37">
        <v>5285</v>
      </c>
      <c r="Z142" s="38">
        <f>100*Y142/$V142</f>
        <v>16.0740898445816</v>
      </c>
      <c r="AA142" s="37">
        <f>IF(Z142&gt;$V$8,1,0)</f>
        <v>0</v>
      </c>
      <c r="AB142" s="38">
        <f>IF($I142=Y$16,Z142,0)</f>
        <v>16.0740898445816</v>
      </c>
      <c r="AC142" s="37">
        <v>15579</v>
      </c>
      <c r="AD142" s="38">
        <f>100*AC142/$V142</f>
        <v>47.3828279448888</v>
      </c>
      <c r="AE142" s="37">
        <f>IF(AD142&gt;$V$8,1,0)</f>
        <v>0</v>
      </c>
      <c r="AF142" s="38">
        <f>IF($I142=AC$16,AD142,0)</f>
        <v>0</v>
      </c>
      <c r="AG142" s="37">
        <v>2059</v>
      </c>
      <c r="AH142" s="38">
        <f>100*AG142/$V142</f>
        <v>6.26235591106785</v>
      </c>
      <c r="AI142" s="37">
        <f>IF(AH142&gt;$V$8,1,0)</f>
        <v>0</v>
      </c>
      <c r="AJ142" s="38">
        <f>IF($I142=AG$16,AH142,0)</f>
        <v>0</v>
      </c>
      <c r="AK142" s="37">
        <v>4936</v>
      </c>
      <c r="AL142" s="38">
        <f>100*AK142/$V142</f>
        <v>15.0126220383832</v>
      </c>
      <c r="AM142" s="37">
        <f>IF(AL142&gt;$V$8,1,0)</f>
        <v>0</v>
      </c>
      <c r="AN142" s="38">
        <f>IF($I142=AK$16,AL142,0)</f>
        <v>0</v>
      </c>
      <c r="AO142" s="37">
        <v>2923</v>
      </c>
      <c r="AP142" s="38">
        <f>100*AO142/$V142</f>
        <v>8.89017305879133</v>
      </c>
      <c r="AQ142" s="37">
        <f>IF(AP142&gt;$V$8,1,0)</f>
        <v>0</v>
      </c>
      <c r="AR142" s="38">
        <f>IF($I142=AO$16,AP142,0)</f>
        <v>0</v>
      </c>
      <c r="AS142" s="37">
        <v>0</v>
      </c>
      <c r="AT142" s="38">
        <f>100*AS142/$V142</f>
        <v>0</v>
      </c>
      <c r="AU142" s="37">
        <f>IF(AT142&gt;$V$8,1,0)</f>
        <v>0</v>
      </c>
      <c r="AV142" s="38">
        <f>IF($I142=AS$16,AT142,0)</f>
        <v>0</v>
      </c>
      <c r="AW142" s="37">
        <v>0</v>
      </c>
      <c r="AX142" s="38">
        <f>100*AW142/$V142</f>
        <v>0</v>
      </c>
      <c r="AY142" s="37">
        <f>IF(AX142&gt;$V$8,1,0)</f>
        <v>0</v>
      </c>
      <c r="AZ142" s="38">
        <f>IF($I142=AW$16,AX142,0)</f>
        <v>0</v>
      </c>
      <c r="BA142" s="37">
        <v>0</v>
      </c>
      <c r="BB142" s="38">
        <f>100*BA142/$V142</f>
        <v>0</v>
      </c>
      <c r="BC142" s="37">
        <f>IF(BB142&gt;$V$8,1,0)</f>
        <v>0</v>
      </c>
      <c r="BD142" s="38">
        <f>IF($I142=BA$16,BB142,0)</f>
        <v>0</v>
      </c>
      <c r="BE142" s="37">
        <v>0</v>
      </c>
      <c r="BF142" s="38">
        <f>100*BE142/$V142</f>
        <v>0</v>
      </c>
      <c r="BG142" s="37">
        <f>IF(BF142&gt;$V$8,1,0)</f>
        <v>0</v>
      </c>
      <c r="BH142" s="38">
        <f>IF($I142=BE$16,BF142,0)</f>
        <v>0</v>
      </c>
      <c r="BI142" s="37">
        <v>0</v>
      </c>
      <c r="BJ142" s="38">
        <f>100*BI142/$V142</f>
        <v>0</v>
      </c>
      <c r="BK142" s="37">
        <f>IF(BJ142&gt;$V$8,1,0)</f>
        <v>0</v>
      </c>
      <c r="BL142" s="38">
        <f>IF($I142=BI$16,BJ142,0)</f>
        <v>0</v>
      </c>
      <c r="BM142" s="37">
        <v>0</v>
      </c>
      <c r="BN142" s="38">
        <f>100*BM142/$V142</f>
        <v>0</v>
      </c>
      <c r="BO142" s="37">
        <f>IF(BN142&gt;$V$8,1,0)</f>
        <v>0</v>
      </c>
      <c r="BP142" s="38">
        <f>IF($I142=BM$16,BN142,0)</f>
        <v>0</v>
      </c>
      <c r="BQ142" s="37">
        <v>0</v>
      </c>
      <c r="BR142" s="38">
        <f>100*BQ142/$V142</f>
        <v>0</v>
      </c>
      <c r="BS142" s="37">
        <f>IF(BR142&gt;$V$8,1,0)</f>
        <v>0</v>
      </c>
      <c r="BT142" s="38">
        <f>IF($I142=BQ$16,BR142,0)</f>
        <v>0</v>
      </c>
      <c r="BU142" s="37">
        <v>0</v>
      </c>
      <c r="BV142" s="38">
        <f>100*BU142/$V142</f>
        <v>0</v>
      </c>
      <c r="BW142" s="37">
        <f>IF(BV142&gt;$V$8,1,0)</f>
        <v>0</v>
      </c>
      <c r="BX142" s="38">
        <f>IF($I142=BU$16,BV142,0)</f>
        <v>0</v>
      </c>
      <c r="BY142" s="37">
        <v>0</v>
      </c>
      <c r="BZ142" s="37">
        <v>0</v>
      </c>
      <c r="CA142" s="16"/>
      <c r="CB142" s="20"/>
      <c r="CC142" s="21"/>
    </row>
    <row r="143" ht="19.95" customHeight="1">
      <c r="A143" t="s" s="32">
        <v>371</v>
      </c>
      <c r="B143" t="s" s="71">
        <f>_xlfn.IFS(H143=0,F143,K143=1,I143,L143=1,Q143)</f>
        <v>9</v>
      </c>
      <c r="C143" s="72">
        <f>_xlfn.IFS(H143=0,G143,K143=1,J143,L143=1,R143)</f>
        <v>47.247892759216</v>
      </c>
      <c r="D143" t="s" s="73">
        <f>IF(F143="Lab","over","under")</f>
        <v>111</v>
      </c>
      <c r="E143" t="s" s="73">
        <v>112</v>
      </c>
      <c r="F143" t="s" s="74">
        <v>9</v>
      </c>
      <c r="G143" s="75">
        <f>AD143</f>
        <v>47.247892759216</v>
      </c>
      <c r="H143" s="76">
        <f>K143+L143</f>
        <v>0</v>
      </c>
      <c r="I143" t="s" s="77">
        <v>17</v>
      </c>
      <c r="J143" s="75">
        <f>AN143</f>
        <v>18.6478115161978</v>
      </c>
      <c r="K143" s="25"/>
      <c r="L143" s="25"/>
      <c r="M143" s="25"/>
      <c r="N143" s="25"/>
      <c r="O143" t="s" s="73">
        <v>372</v>
      </c>
      <c r="P143" t="s" s="73">
        <v>371</v>
      </c>
      <c r="Q143" t="s" s="78">
        <v>5</v>
      </c>
      <c r="R143" s="79">
        <f>100*S143</f>
        <v>17.5129481</v>
      </c>
      <c r="S143" s="80">
        <v>0.175129481</v>
      </c>
      <c r="T143" s="28"/>
      <c r="U143" s="29">
        <v>76207</v>
      </c>
      <c r="V143" s="29">
        <v>39388</v>
      </c>
      <c r="W143" s="29">
        <v>129</v>
      </c>
      <c r="X143" s="29">
        <v>11265</v>
      </c>
      <c r="Y143" s="29">
        <v>6898</v>
      </c>
      <c r="Z143" s="31">
        <f>100*Y143/$V143</f>
        <v>17.5129481060221</v>
      </c>
      <c r="AA143" s="29">
        <f>IF(Z143&gt;$V$8,1,0)</f>
        <v>0</v>
      </c>
      <c r="AB143" s="31">
        <f>IF($I143=Y$16,Z143,0)</f>
        <v>0</v>
      </c>
      <c r="AC143" s="29">
        <v>18610</v>
      </c>
      <c r="AD143" s="31">
        <f>100*AC143/$V143</f>
        <v>47.247892759216</v>
      </c>
      <c r="AE143" s="29">
        <f>IF(AD143&gt;$V$8,1,0)</f>
        <v>0</v>
      </c>
      <c r="AF143" s="31">
        <f>IF($I143=AC$16,AD143,0)</f>
        <v>0</v>
      </c>
      <c r="AG143" s="29">
        <v>1445</v>
      </c>
      <c r="AH143" s="31">
        <f>100*AG143/$V143</f>
        <v>3.66863003960597</v>
      </c>
      <c r="AI143" s="29">
        <f>IF(AH143&gt;$V$8,1,0)</f>
        <v>0</v>
      </c>
      <c r="AJ143" s="31">
        <f>IF($I143=AG$16,AH143,0)</f>
        <v>0</v>
      </c>
      <c r="AK143" s="29">
        <v>7345</v>
      </c>
      <c r="AL143" s="31">
        <f>100*AK143/$V143</f>
        <v>18.6478115161978</v>
      </c>
      <c r="AM143" s="29">
        <f>IF(AL143&gt;$V$8,1,0)</f>
        <v>0</v>
      </c>
      <c r="AN143" s="31">
        <f>IF($I143=AK$16,AL143,0)</f>
        <v>18.6478115161978</v>
      </c>
      <c r="AO143" s="29">
        <v>3506</v>
      </c>
      <c r="AP143" s="31">
        <f>100*AO143/$V143</f>
        <v>8.90118817914086</v>
      </c>
      <c r="AQ143" s="29">
        <f>IF(AP143&gt;$V$8,1,0)</f>
        <v>0</v>
      </c>
      <c r="AR143" s="31">
        <f>IF($I143=AO$16,AP143,0)</f>
        <v>0</v>
      </c>
      <c r="AS143" s="29">
        <v>0</v>
      </c>
      <c r="AT143" s="31">
        <f>100*AS143/$V143</f>
        <v>0</v>
      </c>
      <c r="AU143" s="29">
        <f>IF(AT143&gt;$V$8,1,0)</f>
        <v>0</v>
      </c>
      <c r="AV143" s="31">
        <f>IF($I143=AS$16,AT143,0)</f>
        <v>0</v>
      </c>
      <c r="AW143" s="29">
        <v>0</v>
      </c>
      <c r="AX143" s="31">
        <f>100*AW143/$V143</f>
        <v>0</v>
      </c>
      <c r="AY143" s="29">
        <f>IF(AX143&gt;$V$8,1,0)</f>
        <v>0</v>
      </c>
      <c r="AZ143" s="31">
        <f>IF($I143=AW$16,AX143,0)</f>
        <v>0</v>
      </c>
      <c r="BA143" s="29">
        <v>0</v>
      </c>
      <c r="BB143" s="31">
        <f>100*BA143/$V143</f>
        <v>0</v>
      </c>
      <c r="BC143" s="29">
        <f>IF(BB143&gt;$V$8,1,0)</f>
        <v>0</v>
      </c>
      <c r="BD143" s="31">
        <f>IF($I143=BA$16,BB143,0)</f>
        <v>0</v>
      </c>
      <c r="BE143" s="29">
        <v>0</v>
      </c>
      <c r="BF143" s="31">
        <f>100*BE143/$V143</f>
        <v>0</v>
      </c>
      <c r="BG143" s="29">
        <f>IF(BF143&gt;$V$8,1,0)</f>
        <v>0</v>
      </c>
      <c r="BH143" s="31">
        <f>IF($I143=BE$16,BF143,0)</f>
        <v>0</v>
      </c>
      <c r="BI143" s="29">
        <v>0</v>
      </c>
      <c r="BJ143" s="31">
        <f>100*BI143/$V143</f>
        <v>0</v>
      </c>
      <c r="BK143" s="29">
        <f>IF(BJ143&gt;$V$8,1,0)</f>
        <v>0</v>
      </c>
      <c r="BL143" s="31">
        <f>IF($I143=BI$16,BJ143,0)</f>
        <v>0</v>
      </c>
      <c r="BM143" s="29">
        <v>0</v>
      </c>
      <c r="BN143" s="31">
        <f>100*BM143/$V143</f>
        <v>0</v>
      </c>
      <c r="BO143" s="29">
        <f>IF(BN143&gt;$V$8,1,0)</f>
        <v>0</v>
      </c>
      <c r="BP143" s="31">
        <f>IF($I143=BM$16,BN143,0)</f>
        <v>0</v>
      </c>
      <c r="BQ143" s="29">
        <v>0</v>
      </c>
      <c r="BR143" s="31">
        <f>100*BQ143/$V143</f>
        <v>0</v>
      </c>
      <c r="BS143" s="29">
        <f>IF(BR143&gt;$V$8,1,0)</f>
        <v>0</v>
      </c>
      <c r="BT143" s="31">
        <f>IF($I143=BQ$16,BR143,0)</f>
        <v>0</v>
      </c>
      <c r="BU143" s="29">
        <v>0</v>
      </c>
      <c r="BV143" s="31">
        <f>100*BU143/$V143</f>
        <v>0</v>
      </c>
      <c r="BW143" s="29">
        <f>IF(BV143&gt;$V$8,1,0)</f>
        <v>0</v>
      </c>
      <c r="BX143" s="31">
        <f>IF($I143=BU$16,BV143,0)</f>
        <v>0</v>
      </c>
      <c r="BY143" s="29">
        <v>240</v>
      </c>
      <c r="BZ143" s="29">
        <v>0</v>
      </c>
      <c r="CA143" s="28"/>
      <c r="CB143" s="20"/>
      <c r="CC143" s="21"/>
    </row>
    <row r="144" ht="15.75" customHeight="1">
      <c r="A144" t="s" s="32">
        <v>373</v>
      </c>
      <c r="B144" t="s" s="71">
        <f>_xlfn.IFS(H144=0,F144,K144=1,I144,L144=1,Q144)</f>
        <v>17</v>
      </c>
      <c r="C144" s="72">
        <f>_xlfn.IFS(H144=0,G144,K144=1,J144,L144=1,R144)</f>
        <v>20.4783910250821</v>
      </c>
      <c r="D144" t="s" s="68">
        <f>IF(F144="Lab","over","under")</f>
        <v>111</v>
      </c>
      <c r="E144" t="s" s="68">
        <v>112</v>
      </c>
      <c r="F144" t="s" s="74">
        <v>9</v>
      </c>
      <c r="G144" s="81">
        <f>AD144</f>
        <v>47.1938849652687</v>
      </c>
      <c r="H144" s="82">
        <f>K144+L144</f>
        <v>1</v>
      </c>
      <c r="I144" t="s" s="77">
        <v>17</v>
      </c>
      <c r="J144" s="81">
        <f>AN144</f>
        <v>20.4783910250821</v>
      </c>
      <c r="K144" s="82">
        <v>1</v>
      </c>
      <c r="L144" s="13"/>
      <c r="M144" s="13"/>
      <c r="N144" s="13"/>
      <c r="O144" t="s" s="68">
        <v>374</v>
      </c>
      <c r="P144" t="s" s="68">
        <v>373</v>
      </c>
      <c r="Q144" t="s" s="78">
        <v>5</v>
      </c>
      <c r="R144" s="83">
        <f>100*S144</f>
        <v>17.944023</v>
      </c>
      <c r="S144" s="35">
        <v>0.17944023</v>
      </c>
      <c r="T144" s="16"/>
      <c r="U144" s="37">
        <v>75123</v>
      </c>
      <c r="V144" s="37">
        <v>34407</v>
      </c>
      <c r="W144" s="37">
        <v>92</v>
      </c>
      <c r="X144" s="37">
        <v>9192</v>
      </c>
      <c r="Y144" s="37">
        <v>6174</v>
      </c>
      <c r="Z144" s="38">
        <f>100*Y144/$V144</f>
        <v>17.9440230185718</v>
      </c>
      <c r="AA144" s="37">
        <f>IF(Z144&gt;$V$8,1,0)</f>
        <v>0</v>
      </c>
      <c r="AB144" s="38">
        <f>IF($I144=Y$16,Z144,0)</f>
        <v>0</v>
      </c>
      <c r="AC144" s="37">
        <v>16238</v>
      </c>
      <c r="AD144" s="38">
        <f>100*AC144/$V144</f>
        <v>47.1938849652687</v>
      </c>
      <c r="AE144" s="37">
        <f>IF(AD144&gt;$V$8,1,0)</f>
        <v>0</v>
      </c>
      <c r="AF144" s="38">
        <f>IF($I144=AC$16,AD144,0)</f>
        <v>0</v>
      </c>
      <c r="AG144" s="37">
        <v>1037</v>
      </c>
      <c r="AH144" s="38">
        <f>100*AG144/$V144</f>
        <v>3.01392158572384</v>
      </c>
      <c r="AI144" s="37">
        <f>IF(AH144&gt;$V$8,1,0)</f>
        <v>0</v>
      </c>
      <c r="AJ144" s="38">
        <f>IF($I144=AG$16,AH144,0)</f>
        <v>0</v>
      </c>
      <c r="AK144" s="37">
        <v>7046</v>
      </c>
      <c r="AL144" s="38">
        <f>100*AK144/$V144</f>
        <v>20.4783910250821</v>
      </c>
      <c r="AM144" s="37">
        <f>IF(AL144&gt;$V$8,1,0)</f>
        <v>0</v>
      </c>
      <c r="AN144" s="38">
        <f>IF($I144=AK$16,AL144,0)</f>
        <v>20.4783910250821</v>
      </c>
      <c r="AO144" s="37">
        <v>1522</v>
      </c>
      <c r="AP144" s="38">
        <f>100*AO144/$V144</f>
        <v>4.42351847007876</v>
      </c>
      <c r="AQ144" s="37">
        <f>IF(AP144&gt;$V$8,1,0)</f>
        <v>0</v>
      </c>
      <c r="AR144" s="38">
        <f>IF($I144=AO$16,AP144,0)</f>
        <v>0</v>
      </c>
      <c r="AS144" s="37">
        <v>0</v>
      </c>
      <c r="AT144" s="38">
        <f>100*AS144/$V144</f>
        <v>0</v>
      </c>
      <c r="AU144" s="37">
        <f>IF(AT144&gt;$V$8,1,0)</f>
        <v>0</v>
      </c>
      <c r="AV144" s="38">
        <f>IF($I144=AS$16,AT144,0)</f>
        <v>0</v>
      </c>
      <c r="AW144" s="37">
        <v>0</v>
      </c>
      <c r="AX144" s="38">
        <f>100*AW144/$V144</f>
        <v>0</v>
      </c>
      <c r="AY144" s="37">
        <f>IF(AX144&gt;$V$8,1,0)</f>
        <v>0</v>
      </c>
      <c r="AZ144" s="38">
        <f>IF($I144=AW$16,AX144,0)</f>
        <v>0</v>
      </c>
      <c r="BA144" s="37">
        <v>0</v>
      </c>
      <c r="BB144" s="38">
        <f>100*BA144/$V144</f>
        <v>0</v>
      </c>
      <c r="BC144" s="37">
        <f>IF(BB144&gt;$V$8,1,0)</f>
        <v>0</v>
      </c>
      <c r="BD144" s="38">
        <f>IF($I144=BA$16,BB144,0)</f>
        <v>0</v>
      </c>
      <c r="BE144" s="37">
        <v>0</v>
      </c>
      <c r="BF144" s="38">
        <f>100*BE144/$V144</f>
        <v>0</v>
      </c>
      <c r="BG144" s="37">
        <f>IF(BF144&gt;$V$8,1,0)</f>
        <v>0</v>
      </c>
      <c r="BH144" s="38">
        <f>IF($I144=BE$16,BF144,0)</f>
        <v>0</v>
      </c>
      <c r="BI144" s="37">
        <v>0</v>
      </c>
      <c r="BJ144" s="38">
        <f>100*BI144/$V144</f>
        <v>0</v>
      </c>
      <c r="BK144" s="37">
        <f>IF(BJ144&gt;$V$8,1,0)</f>
        <v>0</v>
      </c>
      <c r="BL144" s="38">
        <f>IF($I144=BI$16,BJ144,0)</f>
        <v>0</v>
      </c>
      <c r="BM144" s="37">
        <v>0</v>
      </c>
      <c r="BN144" s="38">
        <f>100*BM144/$V144</f>
        <v>0</v>
      </c>
      <c r="BO144" s="37">
        <f>IF(BN144&gt;$V$8,1,0)</f>
        <v>0</v>
      </c>
      <c r="BP144" s="38">
        <f>IF($I144=BM$16,BN144,0)</f>
        <v>0</v>
      </c>
      <c r="BQ144" s="37">
        <v>0</v>
      </c>
      <c r="BR144" s="38">
        <f>100*BQ144/$V144</f>
        <v>0</v>
      </c>
      <c r="BS144" s="37">
        <f>IF(BR144&gt;$V$8,1,0)</f>
        <v>0</v>
      </c>
      <c r="BT144" s="38">
        <f>IF($I144=BQ$16,BR144,0)</f>
        <v>0</v>
      </c>
      <c r="BU144" s="37">
        <v>0</v>
      </c>
      <c r="BV144" s="38">
        <f>100*BU144/$V144</f>
        <v>0</v>
      </c>
      <c r="BW144" s="37">
        <f>IF(BV144&gt;$V$8,1,0)</f>
        <v>0</v>
      </c>
      <c r="BX144" s="38">
        <f>IF($I144=BU$16,BV144,0)</f>
        <v>0</v>
      </c>
      <c r="BY144" s="37">
        <v>0</v>
      </c>
      <c r="BZ144" s="37">
        <v>0</v>
      </c>
      <c r="CA144" s="16"/>
      <c r="CB144" s="20"/>
      <c r="CC144" s="21"/>
    </row>
    <row r="145" ht="19.95" customHeight="1">
      <c r="A145" t="s" s="32">
        <v>375</v>
      </c>
      <c r="B145" t="s" s="71">
        <f>_xlfn.IFS(H145=0,F145,K145=1,I145,L145=1,Q145)</f>
        <v>9</v>
      </c>
      <c r="C145" s="72">
        <f>_xlfn.IFS(H145=0,G145,K145=1,J145,L145=1,R145)</f>
        <v>47.1133697825092</v>
      </c>
      <c r="D145" t="s" s="73">
        <f>IF(F145="Lab","over","under")</f>
        <v>111</v>
      </c>
      <c r="E145" t="s" s="73">
        <v>112</v>
      </c>
      <c r="F145" t="s" s="74">
        <v>9</v>
      </c>
      <c r="G145" s="75">
        <f>AD145</f>
        <v>47.1133697825092</v>
      </c>
      <c r="H145" s="76">
        <f>K145+L145</f>
        <v>0</v>
      </c>
      <c r="I145" t="s" s="77">
        <v>25</v>
      </c>
      <c r="J145" s="75">
        <f>AV145</f>
        <v>31.8601122377707</v>
      </c>
      <c r="K145" s="25"/>
      <c r="L145" s="25"/>
      <c r="M145" s="25"/>
      <c r="N145" s="25"/>
      <c r="O145" t="s" s="73">
        <v>376</v>
      </c>
      <c r="P145" t="s" s="73">
        <v>375</v>
      </c>
      <c r="Q145" t="s" s="78">
        <v>17</v>
      </c>
      <c r="R145" s="79">
        <f>100*S145</f>
        <v>7.7747537</v>
      </c>
      <c r="S145" s="80">
        <v>0.07774753700000001</v>
      </c>
      <c r="T145" s="28"/>
      <c r="U145" s="29">
        <v>71103</v>
      </c>
      <c r="V145" s="29">
        <v>41519</v>
      </c>
      <c r="W145" s="29">
        <v>144</v>
      </c>
      <c r="X145" s="29">
        <v>6333</v>
      </c>
      <c r="Y145" s="29">
        <v>2659</v>
      </c>
      <c r="Z145" s="31">
        <f>100*Y145/$V145</f>
        <v>6.40429682795828</v>
      </c>
      <c r="AA145" s="29">
        <f>IF(Z145&gt;$V$8,1,0)</f>
        <v>0</v>
      </c>
      <c r="AB145" s="31">
        <f>IF($I145=Y$16,Z145,0)</f>
        <v>0</v>
      </c>
      <c r="AC145" s="29">
        <v>19561</v>
      </c>
      <c r="AD145" s="31">
        <f>100*AC145/$V145</f>
        <v>47.1133697825092</v>
      </c>
      <c r="AE145" s="29">
        <f>IF(AD145&gt;$V$8,1,0)</f>
        <v>0</v>
      </c>
      <c r="AF145" s="31">
        <f>IF($I145=AC$16,AD145,0)</f>
        <v>0</v>
      </c>
      <c r="AG145" s="29">
        <v>1374</v>
      </c>
      <c r="AH145" s="31">
        <f>100*AG145/$V145</f>
        <v>3.30932825935114</v>
      </c>
      <c r="AI145" s="29">
        <f>IF(AH145&gt;$V$8,1,0)</f>
        <v>0</v>
      </c>
      <c r="AJ145" s="31">
        <f>IF($I145=AG$16,AH145,0)</f>
        <v>0</v>
      </c>
      <c r="AK145" s="29">
        <v>3228</v>
      </c>
      <c r="AL145" s="31">
        <f>100*AK145/$V145</f>
        <v>7.77475372720923</v>
      </c>
      <c r="AM145" s="29">
        <f>IF(AL145&gt;$V$8,1,0)</f>
        <v>0</v>
      </c>
      <c r="AN145" s="31">
        <f>IF($I145=AK$16,AL145,0)</f>
        <v>0</v>
      </c>
      <c r="AO145" s="29">
        <v>1469</v>
      </c>
      <c r="AP145" s="31">
        <f>100*AO145/$V145</f>
        <v>3.53813916520147</v>
      </c>
      <c r="AQ145" s="29">
        <f>IF(AP145&gt;$V$8,1,0)</f>
        <v>0</v>
      </c>
      <c r="AR145" s="31">
        <f>IF($I145=AO$16,AP145,0)</f>
        <v>0</v>
      </c>
      <c r="AS145" s="29">
        <v>13228</v>
      </c>
      <c r="AT145" s="31">
        <f>100*AS145/$V145</f>
        <v>31.8601122377707</v>
      </c>
      <c r="AU145" s="29">
        <f>IF(AT145&gt;$V$8,1,0)</f>
        <v>0</v>
      </c>
      <c r="AV145" s="31">
        <f>IF($I145=AS$16,AT145,0)</f>
        <v>31.8601122377707</v>
      </c>
      <c r="AW145" s="29">
        <v>0</v>
      </c>
      <c r="AX145" s="31">
        <f>100*AW145/$V145</f>
        <v>0</v>
      </c>
      <c r="AY145" s="29">
        <f>IF(AX145&gt;$V$8,1,0)</f>
        <v>0</v>
      </c>
      <c r="AZ145" s="31">
        <f>IF($I145=AW$16,AX145,0)</f>
        <v>0</v>
      </c>
      <c r="BA145" s="29">
        <v>0</v>
      </c>
      <c r="BB145" s="31">
        <f>100*BA145/$V145</f>
        <v>0</v>
      </c>
      <c r="BC145" s="29">
        <f>IF(BB145&gt;$V$8,1,0)</f>
        <v>0</v>
      </c>
      <c r="BD145" s="31">
        <f>IF($I145=BA$16,BB145,0)</f>
        <v>0</v>
      </c>
      <c r="BE145" s="29">
        <v>0</v>
      </c>
      <c r="BF145" s="31">
        <f>100*BE145/$V145</f>
        <v>0</v>
      </c>
      <c r="BG145" s="29">
        <f>IF(BF145&gt;$V$8,1,0)</f>
        <v>0</v>
      </c>
      <c r="BH145" s="31">
        <f>IF($I145=BE$16,BF145,0)</f>
        <v>0</v>
      </c>
      <c r="BI145" s="29">
        <v>0</v>
      </c>
      <c r="BJ145" s="31">
        <f>100*BI145/$V145</f>
        <v>0</v>
      </c>
      <c r="BK145" s="29">
        <f>IF(BJ145&gt;$V$8,1,0)</f>
        <v>0</v>
      </c>
      <c r="BL145" s="31">
        <f>IF($I145=BI$16,BJ145,0)</f>
        <v>0</v>
      </c>
      <c r="BM145" s="29">
        <v>0</v>
      </c>
      <c r="BN145" s="31">
        <f>100*BM145/$V145</f>
        <v>0</v>
      </c>
      <c r="BO145" s="29">
        <f>IF(BN145&gt;$V$8,1,0)</f>
        <v>0</v>
      </c>
      <c r="BP145" s="31">
        <f>IF($I145=BM$16,BN145,0)</f>
        <v>0</v>
      </c>
      <c r="BQ145" s="29">
        <v>0</v>
      </c>
      <c r="BR145" s="31">
        <f>100*BQ145/$V145</f>
        <v>0</v>
      </c>
      <c r="BS145" s="29">
        <f>IF(BR145&gt;$V$8,1,0)</f>
        <v>0</v>
      </c>
      <c r="BT145" s="31">
        <f>IF($I145=BQ$16,BR145,0)</f>
        <v>0</v>
      </c>
      <c r="BU145" s="29">
        <v>0</v>
      </c>
      <c r="BV145" s="31">
        <f>100*BU145/$V145</f>
        <v>0</v>
      </c>
      <c r="BW145" s="29">
        <f>IF(BV145&gt;$V$8,1,0)</f>
        <v>0</v>
      </c>
      <c r="BX145" s="31">
        <f>IF($I145=BU$16,BV145,0)</f>
        <v>0</v>
      </c>
      <c r="BY145" s="29">
        <v>0</v>
      </c>
      <c r="BZ145" s="29">
        <v>0</v>
      </c>
      <c r="CA145" s="28"/>
      <c r="CB145" s="20"/>
      <c r="CC145" s="21"/>
    </row>
    <row r="146" ht="15.75" customHeight="1">
      <c r="A146" t="s" s="32">
        <v>377</v>
      </c>
      <c r="B146" t="s" s="71">
        <f>_xlfn.IFS(H146=0,F146,K146=1,I146,L146=1,Q146)</f>
        <v>9</v>
      </c>
      <c r="C146" s="72">
        <f>_xlfn.IFS(H146=0,G146,K146=1,J146,L146=1,R146)</f>
        <v>47.0893740615847</v>
      </c>
      <c r="D146" t="s" s="68">
        <f>IF(F146="Lab","over","under")</f>
        <v>111</v>
      </c>
      <c r="E146" t="s" s="68">
        <v>112</v>
      </c>
      <c r="F146" t="s" s="74">
        <v>9</v>
      </c>
      <c r="G146" s="81">
        <f>AD146</f>
        <v>47.0893740615847</v>
      </c>
      <c r="H146" s="82">
        <f>K146+L146</f>
        <v>0</v>
      </c>
      <c r="I146" t="s" s="77">
        <v>17</v>
      </c>
      <c r="J146" s="81">
        <f>AN146</f>
        <v>18.1504910527482</v>
      </c>
      <c r="K146" s="13"/>
      <c r="L146" s="13"/>
      <c r="M146" s="13"/>
      <c r="N146" s="13"/>
      <c r="O146" t="s" s="68">
        <v>378</v>
      </c>
      <c r="P146" t="s" s="68">
        <v>377</v>
      </c>
      <c r="Q146" t="s" s="78">
        <v>13</v>
      </c>
      <c r="R146" s="83">
        <f>100*S146</f>
        <v>14.5715903</v>
      </c>
      <c r="S146" s="35">
        <v>0.145715903</v>
      </c>
      <c r="T146" s="16"/>
      <c r="U146" s="37">
        <v>70583</v>
      </c>
      <c r="V146" s="37">
        <v>40627</v>
      </c>
      <c r="W146" s="37">
        <v>165</v>
      </c>
      <c r="X146" s="37">
        <v>11757</v>
      </c>
      <c r="Y146" s="37">
        <v>5221</v>
      </c>
      <c r="Z146" s="38">
        <f>100*Y146/$V146</f>
        <v>12.8510596401408</v>
      </c>
      <c r="AA146" s="37">
        <f>IF(Z146&gt;$V$8,1,0)</f>
        <v>0</v>
      </c>
      <c r="AB146" s="38">
        <f>IF($I146=Y$16,Z146,0)</f>
        <v>0</v>
      </c>
      <c r="AC146" s="37">
        <v>19131</v>
      </c>
      <c r="AD146" s="38">
        <f>100*AC146/$V146</f>
        <v>47.0893740615847</v>
      </c>
      <c r="AE146" s="37">
        <f>IF(AD146&gt;$V$8,1,0)</f>
        <v>0</v>
      </c>
      <c r="AF146" s="38">
        <f>IF($I146=AC$16,AD146,0)</f>
        <v>0</v>
      </c>
      <c r="AG146" s="37">
        <v>5920</v>
      </c>
      <c r="AH146" s="38">
        <f>100*AG146/$V146</f>
        <v>14.5715903217072</v>
      </c>
      <c r="AI146" s="37">
        <f>IF(AH146&gt;$V$8,1,0)</f>
        <v>0</v>
      </c>
      <c r="AJ146" s="38">
        <f>IF($I146=AG$16,AH146,0)</f>
        <v>0</v>
      </c>
      <c r="AK146" s="37">
        <v>7374</v>
      </c>
      <c r="AL146" s="38">
        <f>100*AK146/$V146</f>
        <v>18.1504910527482</v>
      </c>
      <c r="AM146" s="37">
        <f>IF(AL146&gt;$V$8,1,0)</f>
        <v>0</v>
      </c>
      <c r="AN146" s="38">
        <f>IF($I146=AK$16,AL146,0)</f>
        <v>18.1504910527482</v>
      </c>
      <c r="AO146" s="37">
        <v>2803</v>
      </c>
      <c r="AP146" s="38">
        <f>100*AO146/$V146</f>
        <v>6.89935264725429</v>
      </c>
      <c r="AQ146" s="37">
        <f>IF(AP146&gt;$V$8,1,0)</f>
        <v>0</v>
      </c>
      <c r="AR146" s="38">
        <f>IF($I146=AO$16,AP146,0)</f>
        <v>0</v>
      </c>
      <c r="AS146" s="37">
        <v>0</v>
      </c>
      <c r="AT146" s="38">
        <f>100*AS146/$V146</f>
        <v>0</v>
      </c>
      <c r="AU146" s="37">
        <f>IF(AT146&gt;$V$8,1,0)</f>
        <v>0</v>
      </c>
      <c r="AV146" s="38">
        <f>IF($I146=AS$16,AT146,0)</f>
        <v>0</v>
      </c>
      <c r="AW146" s="37">
        <v>0</v>
      </c>
      <c r="AX146" s="38">
        <f>100*AW146/$V146</f>
        <v>0</v>
      </c>
      <c r="AY146" s="37">
        <f>IF(AX146&gt;$V$8,1,0)</f>
        <v>0</v>
      </c>
      <c r="AZ146" s="38">
        <f>IF($I146=AW$16,AX146,0)</f>
        <v>0</v>
      </c>
      <c r="BA146" s="37">
        <v>0</v>
      </c>
      <c r="BB146" s="38">
        <f>100*BA146/$V146</f>
        <v>0</v>
      </c>
      <c r="BC146" s="37">
        <f>IF(BB146&gt;$V$8,1,0)</f>
        <v>0</v>
      </c>
      <c r="BD146" s="38">
        <f>IF($I146=BA$16,BB146,0)</f>
        <v>0</v>
      </c>
      <c r="BE146" s="37">
        <v>0</v>
      </c>
      <c r="BF146" s="38">
        <f>100*BE146/$V146</f>
        <v>0</v>
      </c>
      <c r="BG146" s="37">
        <f>IF(BF146&gt;$V$8,1,0)</f>
        <v>0</v>
      </c>
      <c r="BH146" s="38">
        <f>IF($I146=BE$16,BF146,0)</f>
        <v>0</v>
      </c>
      <c r="BI146" s="37">
        <v>0</v>
      </c>
      <c r="BJ146" s="38">
        <f>100*BI146/$V146</f>
        <v>0</v>
      </c>
      <c r="BK146" s="37">
        <f>IF(BJ146&gt;$V$8,1,0)</f>
        <v>0</v>
      </c>
      <c r="BL146" s="38">
        <f>IF($I146=BI$16,BJ146,0)</f>
        <v>0</v>
      </c>
      <c r="BM146" s="37">
        <v>0</v>
      </c>
      <c r="BN146" s="38">
        <f>100*BM146/$V146</f>
        <v>0</v>
      </c>
      <c r="BO146" s="37">
        <f>IF(BN146&gt;$V$8,1,0)</f>
        <v>0</v>
      </c>
      <c r="BP146" s="38">
        <f>IF($I146=BM$16,BN146,0)</f>
        <v>0</v>
      </c>
      <c r="BQ146" s="37">
        <v>0</v>
      </c>
      <c r="BR146" s="38">
        <f>100*BQ146/$V146</f>
        <v>0</v>
      </c>
      <c r="BS146" s="37">
        <f>IF(BR146&gt;$V$8,1,0)</f>
        <v>0</v>
      </c>
      <c r="BT146" s="38">
        <f>IF($I146=BQ$16,BR146,0)</f>
        <v>0</v>
      </c>
      <c r="BU146" s="37">
        <v>0</v>
      </c>
      <c r="BV146" s="38">
        <f>100*BU146/$V146</f>
        <v>0</v>
      </c>
      <c r="BW146" s="37">
        <f>IF(BV146&gt;$V$8,1,0)</f>
        <v>0</v>
      </c>
      <c r="BX146" s="38">
        <f>IF($I146=BU$16,BV146,0)</f>
        <v>0</v>
      </c>
      <c r="BY146" s="37">
        <v>281</v>
      </c>
      <c r="BZ146" s="37">
        <v>0</v>
      </c>
      <c r="CA146" s="16"/>
      <c r="CB146" s="20"/>
      <c r="CC146" s="21"/>
    </row>
    <row r="147" ht="15.75" customHeight="1">
      <c r="A147" t="s" s="32">
        <v>379</v>
      </c>
      <c r="B147" t="s" s="71">
        <f>_xlfn.IFS(H147=0,F147,K147=1,I147,L147=1,Q147)</f>
        <v>17</v>
      </c>
      <c r="C147" s="72">
        <f>_xlfn.IFS(H147=0,G147,K147=1,J147,L147=1,R147)</f>
        <v>20.1473990916102</v>
      </c>
      <c r="D147" t="s" s="73">
        <f>IF(F147="Lab","over","under")</f>
        <v>111</v>
      </c>
      <c r="E147" t="s" s="73">
        <v>112</v>
      </c>
      <c r="F147" t="s" s="74">
        <v>9</v>
      </c>
      <c r="G147" s="75">
        <f>AD147</f>
        <v>47.0762990259091</v>
      </c>
      <c r="H147" s="76">
        <f>K147+L147</f>
        <v>1</v>
      </c>
      <c r="I147" t="s" s="77">
        <v>17</v>
      </c>
      <c r="J147" s="75">
        <f>AN147</f>
        <v>20.1473990916102</v>
      </c>
      <c r="K147" s="76">
        <v>1</v>
      </c>
      <c r="L147" s="25"/>
      <c r="M147" s="25"/>
      <c r="N147" s="25"/>
      <c r="O147" t="s" s="73">
        <v>380</v>
      </c>
      <c r="P147" t="s" s="73">
        <v>379</v>
      </c>
      <c r="Q147" t="s" s="78">
        <v>5</v>
      </c>
      <c r="R147" s="79">
        <f>100*S147</f>
        <v>19.3875511</v>
      </c>
      <c r="S147" s="80">
        <v>0.193875511</v>
      </c>
      <c r="T147" s="28"/>
      <c r="U147" s="29">
        <v>73768</v>
      </c>
      <c r="V147" s="29">
        <v>35007</v>
      </c>
      <c r="W147" s="29">
        <v>200</v>
      </c>
      <c r="X147" s="29">
        <v>9427</v>
      </c>
      <c r="Y147" s="29">
        <v>6787</v>
      </c>
      <c r="Z147" s="31">
        <f>100*Y147/$V147</f>
        <v>19.3875510612163</v>
      </c>
      <c r="AA147" s="29">
        <f>IF(Z147&gt;$V$8,1,0)</f>
        <v>0</v>
      </c>
      <c r="AB147" s="31">
        <f>IF($I147=Y$16,Z147,0)</f>
        <v>0</v>
      </c>
      <c r="AC147" s="29">
        <v>16480</v>
      </c>
      <c r="AD147" s="31">
        <f>100*AC147/$V147</f>
        <v>47.0762990259091</v>
      </c>
      <c r="AE147" s="29">
        <f>IF(AD147&gt;$V$8,1,0)</f>
        <v>0</v>
      </c>
      <c r="AF147" s="31">
        <f>IF($I147=AC$16,AD147,0)</f>
        <v>0</v>
      </c>
      <c r="AG147" s="29">
        <v>1336</v>
      </c>
      <c r="AH147" s="31">
        <f>100*AG147/$V147</f>
        <v>3.81637958122661</v>
      </c>
      <c r="AI147" s="29">
        <f>IF(AH147&gt;$V$8,1,0)</f>
        <v>0</v>
      </c>
      <c r="AJ147" s="31">
        <f>IF($I147=AG$16,AH147,0)</f>
        <v>0</v>
      </c>
      <c r="AK147" s="29">
        <v>7053</v>
      </c>
      <c r="AL147" s="31">
        <f>100*AK147/$V147</f>
        <v>20.1473990916102</v>
      </c>
      <c r="AM147" s="29">
        <f>IF(AL147&gt;$V$8,1,0)</f>
        <v>0</v>
      </c>
      <c r="AN147" s="31">
        <f>IF($I147=AK$16,AL147,0)</f>
        <v>20.1473990916102</v>
      </c>
      <c r="AO147" s="29">
        <v>3351</v>
      </c>
      <c r="AP147" s="31">
        <f>100*AO147/$V147</f>
        <v>9.572371240037709</v>
      </c>
      <c r="AQ147" s="29">
        <f>IF(AP147&gt;$V$8,1,0)</f>
        <v>0</v>
      </c>
      <c r="AR147" s="31">
        <f>IF($I147=AO$16,AP147,0)</f>
        <v>0</v>
      </c>
      <c r="AS147" s="29">
        <v>0</v>
      </c>
      <c r="AT147" s="31">
        <f>100*AS147/$V147</f>
        <v>0</v>
      </c>
      <c r="AU147" s="29">
        <f>IF(AT147&gt;$V$8,1,0)</f>
        <v>0</v>
      </c>
      <c r="AV147" s="31">
        <f>IF($I147=AS$16,AT147,0)</f>
        <v>0</v>
      </c>
      <c r="AW147" s="29">
        <v>0</v>
      </c>
      <c r="AX147" s="31">
        <f>100*AW147/$V147</f>
        <v>0</v>
      </c>
      <c r="AY147" s="29">
        <f>IF(AX147&gt;$V$8,1,0)</f>
        <v>0</v>
      </c>
      <c r="AZ147" s="31">
        <f>IF($I147=AW$16,AX147,0)</f>
        <v>0</v>
      </c>
      <c r="BA147" s="29">
        <v>0</v>
      </c>
      <c r="BB147" s="31">
        <f>100*BA147/$V147</f>
        <v>0</v>
      </c>
      <c r="BC147" s="29">
        <f>IF(BB147&gt;$V$8,1,0)</f>
        <v>0</v>
      </c>
      <c r="BD147" s="31">
        <f>IF($I147=BA$16,BB147,0)</f>
        <v>0</v>
      </c>
      <c r="BE147" s="29">
        <v>0</v>
      </c>
      <c r="BF147" s="31">
        <f>100*BE147/$V147</f>
        <v>0</v>
      </c>
      <c r="BG147" s="29">
        <f>IF(BF147&gt;$V$8,1,0)</f>
        <v>0</v>
      </c>
      <c r="BH147" s="31">
        <f>IF($I147=BE$16,BF147,0)</f>
        <v>0</v>
      </c>
      <c r="BI147" s="29">
        <v>0</v>
      </c>
      <c r="BJ147" s="31">
        <f>100*BI147/$V147</f>
        <v>0</v>
      </c>
      <c r="BK147" s="29">
        <f>IF(BJ147&gt;$V$8,1,0)</f>
        <v>0</v>
      </c>
      <c r="BL147" s="31">
        <f>IF($I147=BI$16,BJ147,0)</f>
        <v>0</v>
      </c>
      <c r="BM147" s="29">
        <v>0</v>
      </c>
      <c r="BN147" s="31">
        <f>100*BM147/$V147</f>
        <v>0</v>
      </c>
      <c r="BO147" s="29">
        <f>IF(BN147&gt;$V$8,1,0)</f>
        <v>0</v>
      </c>
      <c r="BP147" s="31">
        <f>IF($I147=BM$16,BN147,0)</f>
        <v>0</v>
      </c>
      <c r="BQ147" s="29">
        <v>0</v>
      </c>
      <c r="BR147" s="31">
        <f>100*BQ147/$V147</f>
        <v>0</v>
      </c>
      <c r="BS147" s="29">
        <f>IF(BR147&gt;$V$8,1,0)</f>
        <v>0</v>
      </c>
      <c r="BT147" s="31">
        <f>IF($I147=BQ$16,BR147,0)</f>
        <v>0</v>
      </c>
      <c r="BU147" s="29">
        <v>0</v>
      </c>
      <c r="BV147" s="31">
        <f>100*BU147/$V147</f>
        <v>0</v>
      </c>
      <c r="BW147" s="29">
        <f>IF(BV147&gt;$V$8,1,0)</f>
        <v>0</v>
      </c>
      <c r="BX147" s="31">
        <f>IF($I147=BU$16,BV147,0)</f>
        <v>0</v>
      </c>
      <c r="BY147" s="29">
        <v>565</v>
      </c>
      <c r="BZ147" s="29">
        <v>0</v>
      </c>
      <c r="CA147" s="28"/>
      <c r="CB147" s="20"/>
      <c r="CC147" s="21"/>
    </row>
    <row r="148" ht="15.75" customHeight="1">
      <c r="A148" t="s" s="32">
        <v>381</v>
      </c>
      <c r="B148" t="s" s="71">
        <f>_xlfn.IFS(H148=0,F148,K148=1,I148,L148=1,Q148)</f>
        <v>17</v>
      </c>
      <c r="C148" s="72">
        <f>_xlfn.IFS(H148=0,G148,K148=1,J148,L148=1,R148)</f>
        <v>29.1466826538769</v>
      </c>
      <c r="D148" t="s" s="68">
        <f>IF(F148="Lab","over","under")</f>
        <v>111</v>
      </c>
      <c r="E148" t="s" s="68">
        <v>112</v>
      </c>
      <c r="F148" t="s" s="74">
        <v>9</v>
      </c>
      <c r="G148" s="81">
        <f>AD148</f>
        <v>47.0548561151079</v>
      </c>
      <c r="H148" s="82">
        <f>K148+L148</f>
        <v>1</v>
      </c>
      <c r="I148" t="s" s="77">
        <v>17</v>
      </c>
      <c r="J148" s="81">
        <f>AN148</f>
        <v>29.1466826538769</v>
      </c>
      <c r="K148" s="82">
        <v>1</v>
      </c>
      <c r="L148" s="13"/>
      <c r="M148" s="13"/>
      <c r="N148" s="13"/>
      <c r="O148" t="s" s="68">
        <v>382</v>
      </c>
      <c r="P148" t="s" s="68">
        <v>381</v>
      </c>
      <c r="Q148" t="s" s="78">
        <v>5</v>
      </c>
      <c r="R148" s="83">
        <f>100*S148</f>
        <v>13.7739808</v>
      </c>
      <c r="S148" s="35">
        <v>0.137739808</v>
      </c>
      <c r="T148" s="16"/>
      <c r="U148" s="37">
        <v>78448</v>
      </c>
      <c r="V148" s="37">
        <v>40032</v>
      </c>
      <c r="W148" s="37">
        <v>101</v>
      </c>
      <c r="X148" s="37">
        <v>7169</v>
      </c>
      <c r="Y148" s="37">
        <v>5514</v>
      </c>
      <c r="Z148" s="38">
        <f>100*Y148/$V148</f>
        <v>13.7739808153477</v>
      </c>
      <c r="AA148" s="37">
        <f>IF(Z148&gt;$V$8,1,0)</f>
        <v>0</v>
      </c>
      <c r="AB148" s="38">
        <f>IF($I148=Y$16,Z148,0)</f>
        <v>0</v>
      </c>
      <c r="AC148" s="37">
        <v>18837</v>
      </c>
      <c r="AD148" s="38">
        <f>100*AC148/$V148</f>
        <v>47.0548561151079</v>
      </c>
      <c r="AE148" s="37">
        <f>IF(AD148&gt;$V$8,1,0)</f>
        <v>0</v>
      </c>
      <c r="AF148" s="38">
        <f>IF($I148=AC$16,AD148,0)</f>
        <v>0</v>
      </c>
      <c r="AG148" s="37">
        <v>2290</v>
      </c>
      <c r="AH148" s="38">
        <f>100*AG148/$V148</f>
        <v>5.72042366107114</v>
      </c>
      <c r="AI148" s="37">
        <f>IF(AH148&gt;$V$8,1,0)</f>
        <v>0</v>
      </c>
      <c r="AJ148" s="38">
        <f>IF($I148=AG$16,AH148,0)</f>
        <v>0</v>
      </c>
      <c r="AK148" s="37">
        <v>11668</v>
      </c>
      <c r="AL148" s="38">
        <f>100*AK148/$V148</f>
        <v>29.1466826538769</v>
      </c>
      <c r="AM148" s="37">
        <f>IF(AL148&gt;$V$8,1,0)</f>
        <v>0</v>
      </c>
      <c r="AN148" s="38">
        <f>IF($I148=AK$16,AL148,0)</f>
        <v>29.1466826538769</v>
      </c>
      <c r="AO148" s="37">
        <v>1723</v>
      </c>
      <c r="AP148" s="38">
        <f>100*AO148/$V148</f>
        <v>4.30405675459632</v>
      </c>
      <c r="AQ148" s="37">
        <f>IF(AP148&gt;$V$8,1,0)</f>
        <v>0</v>
      </c>
      <c r="AR148" s="38">
        <f>IF($I148=AO$16,AP148,0)</f>
        <v>0</v>
      </c>
      <c r="AS148" s="37">
        <v>0</v>
      </c>
      <c r="AT148" s="38">
        <f>100*AS148/$V148</f>
        <v>0</v>
      </c>
      <c r="AU148" s="37">
        <f>IF(AT148&gt;$V$8,1,0)</f>
        <v>0</v>
      </c>
      <c r="AV148" s="38">
        <f>IF($I148=AS$16,AT148,0)</f>
        <v>0</v>
      </c>
      <c r="AW148" s="37">
        <v>0</v>
      </c>
      <c r="AX148" s="38">
        <f>100*AW148/$V148</f>
        <v>0</v>
      </c>
      <c r="AY148" s="37">
        <f>IF(AX148&gt;$V$8,1,0)</f>
        <v>0</v>
      </c>
      <c r="AZ148" s="38">
        <f>IF($I148=AW$16,AX148,0)</f>
        <v>0</v>
      </c>
      <c r="BA148" s="37">
        <v>0</v>
      </c>
      <c r="BB148" s="38">
        <f>100*BA148/$V148</f>
        <v>0</v>
      </c>
      <c r="BC148" s="37">
        <f>IF(BB148&gt;$V$8,1,0)</f>
        <v>0</v>
      </c>
      <c r="BD148" s="38">
        <f>IF($I148=BA$16,BB148,0)</f>
        <v>0</v>
      </c>
      <c r="BE148" s="37">
        <v>0</v>
      </c>
      <c r="BF148" s="38">
        <f>100*BE148/$V148</f>
        <v>0</v>
      </c>
      <c r="BG148" s="37">
        <f>IF(BF148&gt;$V$8,1,0)</f>
        <v>0</v>
      </c>
      <c r="BH148" s="38">
        <f>IF($I148=BE$16,BF148,0)</f>
        <v>0</v>
      </c>
      <c r="BI148" s="37">
        <v>0</v>
      </c>
      <c r="BJ148" s="38">
        <f>100*BI148/$V148</f>
        <v>0</v>
      </c>
      <c r="BK148" s="37">
        <f>IF(BJ148&gt;$V$8,1,0)</f>
        <v>0</v>
      </c>
      <c r="BL148" s="38">
        <f>IF($I148=BI$16,BJ148,0)</f>
        <v>0</v>
      </c>
      <c r="BM148" s="37">
        <v>0</v>
      </c>
      <c r="BN148" s="38">
        <f>100*BM148/$V148</f>
        <v>0</v>
      </c>
      <c r="BO148" s="37">
        <f>IF(BN148&gt;$V$8,1,0)</f>
        <v>0</v>
      </c>
      <c r="BP148" s="38">
        <f>IF($I148=BM$16,BN148,0)</f>
        <v>0</v>
      </c>
      <c r="BQ148" s="37">
        <v>0</v>
      </c>
      <c r="BR148" s="38">
        <f>100*BQ148/$V148</f>
        <v>0</v>
      </c>
      <c r="BS148" s="37">
        <f>IF(BR148&gt;$V$8,1,0)</f>
        <v>0</v>
      </c>
      <c r="BT148" s="38">
        <f>IF($I148=BQ$16,BR148,0)</f>
        <v>0</v>
      </c>
      <c r="BU148" s="37">
        <v>0</v>
      </c>
      <c r="BV148" s="38">
        <f>100*BU148/$V148</f>
        <v>0</v>
      </c>
      <c r="BW148" s="37">
        <f>IF(BV148&gt;$V$8,1,0)</f>
        <v>0</v>
      </c>
      <c r="BX148" s="38">
        <f>IF($I148=BU$16,BV148,0)</f>
        <v>0</v>
      </c>
      <c r="BY148" s="37">
        <v>1923</v>
      </c>
      <c r="BZ148" s="37">
        <v>0</v>
      </c>
      <c r="CA148" s="16"/>
      <c r="CB148" s="20"/>
      <c r="CC148" s="21"/>
    </row>
    <row r="149" ht="15.75" customHeight="1">
      <c r="A149" t="s" s="32">
        <v>383</v>
      </c>
      <c r="B149" t="s" s="71">
        <f>_xlfn.IFS(H149=0,F149,K149=1,I149,L149=1,Q149)</f>
        <v>9</v>
      </c>
      <c r="C149" s="72">
        <f>_xlfn.IFS(H149=0,G149,K149=1,J149,L149=1,R149)</f>
        <v>47.0082015927731</v>
      </c>
      <c r="D149" t="s" s="73">
        <f>IF(F149="Lab","over","under")</f>
        <v>111</v>
      </c>
      <c r="E149" t="s" s="73">
        <v>112</v>
      </c>
      <c r="F149" t="s" s="74">
        <v>9</v>
      </c>
      <c r="G149" s="75">
        <f>AD149</f>
        <v>47.0082015927731</v>
      </c>
      <c r="H149" s="76">
        <f>K149+L149</f>
        <v>0</v>
      </c>
      <c r="I149" t="s" s="77">
        <v>25</v>
      </c>
      <c r="J149" s="75">
        <f>AV149</f>
        <v>27.2221561868537</v>
      </c>
      <c r="K149" s="25"/>
      <c r="L149" s="25"/>
      <c r="M149" s="25"/>
      <c r="N149" s="25"/>
      <c r="O149" t="s" s="73">
        <v>384</v>
      </c>
      <c r="P149" t="s" s="73">
        <v>383</v>
      </c>
      <c r="Q149" t="s" s="78">
        <v>17</v>
      </c>
      <c r="R149" s="79">
        <f>100*S149</f>
        <v>8.377511</v>
      </c>
      <c r="S149" s="80">
        <v>0.08377511</v>
      </c>
      <c r="T149" s="28"/>
      <c r="U149" s="29">
        <v>72185</v>
      </c>
      <c r="V149" s="29">
        <v>42065</v>
      </c>
      <c r="W149" s="29">
        <v>92</v>
      </c>
      <c r="X149" s="29">
        <v>8323</v>
      </c>
      <c r="Y149" s="29">
        <v>3144</v>
      </c>
      <c r="Z149" s="31">
        <f>100*Y149/$V149</f>
        <v>7.47414715321526</v>
      </c>
      <c r="AA149" s="29">
        <f>IF(Z149&gt;$V$8,1,0)</f>
        <v>0</v>
      </c>
      <c r="AB149" s="31">
        <f>IF($I149=Y$16,Z149,0)</f>
        <v>0</v>
      </c>
      <c r="AC149" s="29">
        <v>19774</v>
      </c>
      <c r="AD149" s="31">
        <f>100*AC149/$V149</f>
        <v>47.0082015927731</v>
      </c>
      <c r="AE149" s="29">
        <f>IF(AD149&gt;$V$8,1,0)</f>
        <v>0</v>
      </c>
      <c r="AF149" s="31">
        <f>IF($I149=AC$16,AD149,0)</f>
        <v>0</v>
      </c>
      <c r="AG149" s="29">
        <v>2171</v>
      </c>
      <c r="AH149" s="31">
        <f>100*AG149/$V149</f>
        <v>5.16106026387733</v>
      </c>
      <c r="AI149" s="29">
        <f>IF(AH149&gt;$V$8,1,0)</f>
        <v>0</v>
      </c>
      <c r="AJ149" s="31">
        <f>IF($I149=AG$16,AH149,0)</f>
        <v>0</v>
      </c>
      <c r="AK149" s="29">
        <v>3524</v>
      </c>
      <c r="AL149" s="31">
        <f>100*AK149/$V149</f>
        <v>8.37751099488886</v>
      </c>
      <c r="AM149" s="29">
        <f>IF(AL149&gt;$V$8,1,0)</f>
        <v>0</v>
      </c>
      <c r="AN149" s="31">
        <f>IF($I149=AK$16,AL149,0)</f>
        <v>0</v>
      </c>
      <c r="AO149" s="29">
        <v>1390</v>
      </c>
      <c r="AP149" s="31">
        <f>100*AO149/$V149</f>
        <v>3.30440984191133</v>
      </c>
      <c r="AQ149" s="29">
        <f>IF(AP149&gt;$V$8,1,0)</f>
        <v>0</v>
      </c>
      <c r="AR149" s="31">
        <f>IF($I149=AO$16,AP149,0)</f>
        <v>0</v>
      </c>
      <c r="AS149" s="29">
        <v>11451</v>
      </c>
      <c r="AT149" s="31">
        <f>100*AS149/$V149</f>
        <v>27.2221561868537</v>
      </c>
      <c r="AU149" s="29">
        <f>IF(AT149&gt;$V$8,1,0)</f>
        <v>0</v>
      </c>
      <c r="AV149" s="31">
        <f>IF($I149=AS$16,AT149,0)</f>
        <v>27.2221561868537</v>
      </c>
      <c r="AW149" s="29">
        <v>0</v>
      </c>
      <c r="AX149" s="31">
        <f>100*AW149/$V149</f>
        <v>0</v>
      </c>
      <c r="AY149" s="29">
        <f>IF(AX149&gt;$V$8,1,0)</f>
        <v>0</v>
      </c>
      <c r="AZ149" s="31">
        <f>IF($I149=AW$16,AX149,0)</f>
        <v>0</v>
      </c>
      <c r="BA149" s="29">
        <v>0</v>
      </c>
      <c r="BB149" s="31">
        <f>100*BA149/$V149</f>
        <v>0</v>
      </c>
      <c r="BC149" s="29">
        <f>IF(BB149&gt;$V$8,1,0)</f>
        <v>0</v>
      </c>
      <c r="BD149" s="31">
        <f>IF($I149=BA$16,BB149,0)</f>
        <v>0</v>
      </c>
      <c r="BE149" s="29">
        <v>0</v>
      </c>
      <c r="BF149" s="31">
        <f>100*BE149/$V149</f>
        <v>0</v>
      </c>
      <c r="BG149" s="29">
        <f>IF(BF149&gt;$V$8,1,0)</f>
        <v>0</v>
      </c>
      <c r="BH149" s="31">
        <f>IF($I149=BE$16,BF149,0)</f>
        <v>0</v>
      </c>
      <c r="BI149" s="29">
        <v>0</v>
      </c>
      <c r="BJ149" s="31">
        <f>100*BI149/$V149</f>
        <v>0</v>
      </c>
      <c r="BK149" s="29">
        <f>IF(BJ149&gt;$V$8,1,0)</f>
        <v>0</v>
      </c>
      <c r="BL149" s="31">
        <f>IF($I149=BI$16,BJ149,0)</f>
        <v>0</v>
      </c>
      <c r="BM149" s="29">
        <v>0</v>
      </c>
      <c r="BN149" s="31">
        <f>100*BM149/$V149</f>
        <v>0</v>
      </c>
      <c r="BO149" s="29">
        <f>IF(BN149&gt;$V$8,1,0)</f>
        <v>0</v>
      </c>
      <c r="BP149" s="31">
        <f>IF($I149=BM$16,BN149,0)</f>
        <v>0</v>
      </c>
      <c r="BQ149" s="29">
        <v>0</v>
      </c>
      <c r="BR149" s="31">
        <f>100*BQ149/$V149</f>
        <v>0</v>
      </c>
      <c r="BS149" s="29">
        <f>IF(BR149&gt;$V$8,1,0)</f>
        <v>0</v>
      </c>
      <c r="BT149" s="31">
        <f>IF($I149=BQ$16,BR149,0)</f>
        <v>0</v>
      </c>
      <c r="BU149" s="29">
        <v>0</v>
      </c>
      <c r="BV149" s="31">
        <f>100*BU149/$V149</f>
        <v>0</v>
      </c>
      <c r="BW149" s="29">
        <f>IF(BV149&gt;$V$8,1,0)</f>
        <v>0</v>
      </c>
      <c r="BX149" s="31">
        <f>IF($I149=BU$16,BV149,0)</f>
        <v>0</v>
      </c>
      <c r="BY149" s="29">
        <v>227</v>
      </c>
      <c r="BZ149" s="29">
        <v>0</v>
      </c>
      <c r="CA149" s="28"/>
      <c r="CB149" s="20"/>
      <c r="CC149" s="21"/>
    </row>
    <row r="150" ht="15.75" customHeight="1">
      <c r="A150" t="s" s="32">
        <v>385</v>
      </c>
      <c r="B150" t="s" s="71">
        <f>_xlfn.IFS(H150=0,F150,K150=1,I150,L150=1,Q150)</f>
        <v>9</v>
      </c>
      <c r="C150" s="72">
        <f>_xlfn.IFS(H150=0,G150,K150=1,J150,L150=1,R150)</f>
        <v>46.9169764560099</v>
      </c>
      <c r="D150" t="s" s="68">
        <f>IF(F150="Lab","over","under")</f>
        <v>111</v>
      </c>
      <c r="E150" t="s" s="68">
        <v>112</v>
      </c>
      <c r="F150" t="s" s="74">
        <v>9</v>
      </c>
      <c r="G150" s="81">
        <f>AD150</f>
        <v>46.9169764560099</v>
      </c>
      <c r="H150" s="82">
        <f>K150+L150</f>
        <v>0</v>
      </c>
      <c r="I150" t="s" s="77">
        <v>25</v>
      </c>
      <c r="J150" s="81">
        <f>AV150</f>
        <v>31.1276332094176</v>
      </c>
      <c r="K150" s="13"/>
      <c r="L150" s="13"/>
      <c r="M150" s="13"/>
      <c r="N150" s="13"/>
      <c r="O150" t="s" s="68">
        <v>386</v>
      </c>
      <c r="P150" t="s" s="68">
        <v>385</v>
      </c>
      <c r="Q150" t="s" s="78">
        <v>5</v>
      </c>
      <c r="R150" s="83">
        <f>100*S150</f>
        <v>7.0954151</v>
      </c>
      <c r="S150" s="35">
        <v>0.07095415099999999</v>
      </c>
      <c r="T150" s="16"/>
      <c r="U150" s="37">
        <v>70126</v>
      </c>
      <c r="V150" s="37">
        <v>40350</v>
      </c>
      <c r="W150" s="37">
        <v>101</v>
      </c>
      <c r="X150" s="37">
        <v>6371</v>
      </c>
      <c r="Y150" s="37">
        <v>2863</v>
      </c>
      <c r="Z150" s="38">
        <f>100*Y150/$V150</f>
        <v>7.09541511771995</v>
      </c>
      <c r="AA150" s="37">
        <f>IF(Z150&gt;$V$8,1,0)</f>
        <v>0</v>
      </c>
      <c r="AB150" s="38">
        <f>IF($I150=Y$16,Z150,0)</f>
        <v>0</v>
      </c>
      <c r="AC150" s="37">
        <v>18931</v>
      </c>
      <c r="AD150" s="38">
        <f>100*AC150/$V150</f>
        <v>46.9169764560099</v>
      </c>
      <c r="AE150" s="37">
        <f>IF(AD150&gt;$V$8,1,0)</f>
        <v>0</v>
      </c>
      <c r="AF150" s="38">
        <f>IF($I150=AC$16,AD150,0)</f>
        <v>0</v>
      </c>
      <c r="AG150" s="37">
        <v>1259</v>
      </c>
      <c r="AH150" s="38">
        <f>100*AG150/$V150</f>
        <v>3.12019826517968</v>
      </c>
      <c r="AI150" s="37">
        <f>IF(AH150&gt;$V$8,1,0)</f>
        <v>0</v>
      </c>
      <c r="AJ150" s="38">
        <f>IF($I150=AG$16,AH150,0)</f>
        <v>0</v>
      </c>
      <c r="AK150" s="37">
        <v>2476</v>
      </c>
      <c r="AL150" s="38">
        <f>100*AK150/$V150</f>
        <v>6.1363073110285</v>
      </c>
      <c r="AM150" s="37">
        <f>IF(AL150&gt;$V$8,1,0)</f>
        <v>0</v>
      </c>
      <c r="AN150" s="38">
        <f>IF($I150=AK$16,AL150,0)</f>
        <v>0</v>
      </c>
      <c r="AO150" s="37">
        <v>1173</v>
      </c>
      <c r="AP150" s="38">
        <f>100*AO150/$V150</f>
        <v>2.90706319702602</v>
      </c>
      <c r="AQ150" s="37">
        <f>IF(AP150&gt;$V$8,1,0)</f>
        <v>0</v>
      </c>
      <c r="AR150" s="38">
        <f>IF($I150=AO$16,AP150,0)</f>
        <v>0</v>
      </c>
      <c r="AS150" s="37">
        <v>12560</v>
      </c>
      <c r="AT150" s="38">
        <f>100*AS150/$V150</f>
        <v>31.1276332094176</v>
      </c>
      <c r="AU150" s="37">
        <f>IF(AT150&gt;$V$8,1,0)</f>
        <v>0</v>
      </c>
      <c r="AV150" s="38">
        <f>IF($I150=AS$16,AT150,0)</f>
        <v>31.1276332094176</v>
      </c>
      <c r="AW150" s="37">
        <v>0</v>
      </c>
      <c r="AX150" s="38">
        <f>100*AW150/$V150</f>
        <v>0</v>
      </c>
      <c r="AY150" s="37">
        <f>IF(AX150&gt;$V$8,1,0)</f>
        <v>0</v>
      </c>
      <c r="AZ150" s="38">
        <f>IF($I150=AW$16,AX150,0)</f>
        <v>0</v>
      </c>
      <c r="BA150" s="37">
        <v>0</v>
      </c>
      <c r="BB150" s="38">
        <f>100*BA150/$V150</f>
        <v>0</v>
      </c>
      <c r="BC150" s="37">
        <f>IF(BB150&gt;$V$8,1,0)</f>
        <v>0</v>
      </c>
      <c r="BD150" s="38">
        <f>IF($I150=BA$16,BB150,0)</f>
        <v>0</v>
      </c>
      <c r="BE150" s="37">
        <v>0</v>
      </c>
      <c r="BF150" s="38">
        <f>100*BE150/$V150</f>
        <v>0</v>
      </c>
      <c r="BG150" s="37">
        <f>IF(BF150&gt;$V$8,1,0)</f>
        <v>0</v>
      </c>
      <c r="BH150" s="38">
        <f>IF($I150=BE$16,BF150,0)</f>
        <v>0</v>
      </c>
      <c r="BI150" s="37">
        <v>0</v>
      </c>
      <c r="BJ150" s="38">
        <f>100*BI150/$V150</f>
        <v>0</v>
      </c>
      <c r="BK150" s="37">
        <f>IF(BJ150&gt;$V$8,1,0)</f>
        <v>0</v>
      </c>
      <c r="BL150" s="38">
        <f>IF($I150=BI$16,BJ150,0)</f>
        <v>0</v>
      </c>
      <c r="BM150" s="37">
        <v>0</v>
      </c>
      <c r="BN150" s="38">
        <f>100*BM150/$V150</f>
        <v>0</v>
      </c>
      <c r="BO150" s="37">
        <f>IF(BN150&gt;$V$8,1,0)</f>
        <v>0</v>
      </c>
      <c r="BP150" s="38">
        <f>IF($I150=BM$16,BN150,0)</f>
        <v>0</v>
      </c>
      <c r="BQ150" s="37">
        <v>0</v>
      </c>
      <c r="BR150" s="38">
        <f>100*BQ150/$V150</f>
        <v>0</v>
      </c>
      <c r="BS150" s="37">
        <f>IF(BR150&gt;$V$8,1,0)</f>
        <v>0</v>
      </c>
      <c r="BT150" s="38">
        <f>IF($I150=BQ$16,BR150,0)</f>
        <v>0</v>
      </c>
      <c r="BU150" s="37">
        <v>0</v>
      </c>
      <c r="BV150" s="38">
        <f>100*BU150/$V150</f>
        <v>0</v>
      </c>
      <c r="BW150" s="37">
        <f>IF(BV150&gt;$V$8,1,0)</f>
        <v>0</v>
      </c>
      <c r="BX150" s="38">
        <f>IF($I150=BU$16,BV150,0)</f>
        <v>0</v>
      </c>
      <c r="BY150" s="37">
        <v>0</v>
      </c>
      <c r="BZ150" s="37">
        <v>0</v>
      </c>
      <c r="CA150" s="16"/>
      <c r="CB150" s="20"/>
      <c r="CC150" s="21"/>
    </row>
    <row r="151" ht="15.75" customHeight="1">
      <c r="A151" t="s" s="32">
        <v>387</v>
      </c>
      <c r="B151" t="s" s="71">
        <f>_xlfn.IFS(H151=0,F151,K151=1,I151,L151=1,Q151)</f>
        <v>9</v>
      </c>
      <c r="C151" s="72">
        <f>_xlfn.IFS(H151=0,G151,K151=1,J151,L151=1,R151)</f>
        <v>46.8617654056626</v>
      </c>
      <c r="D151" t="s" s="73">
        <f>IF(F151="Lab","over","under")</f>
        <v>111</v>
      </c>
      <c r="E151" t="s" s="73">
        <v>112</v>
      </c>
      <c r="F151" t="s" s="74">
        <v>9</v>
      </c>
      <c r="G151" s="75">
        <f>AD151</f>
        <v>46.8617654056626</v>
      </c>
      <c r="H151" s="76">
        <f>K151+L151</f>
        <v>0</v>
      </c>
      <c r="I151" t="s" s="77">
        <v>5</v>
      </c>
      <c r="J151" s="75">
        <f>AB151</f>
        <v>20.2759933380918</v>
      </c>
      <c r="K151" s="25"/>
      <c r="L151" s="25"/>
      <c r="M151" s="25"/>
      <c r="N151" s="25"/>
      <c r="O151" t="s" s="73">
        <v>388</v>
      </c>
      <c r="P151" t="s" s="73">
        <v>387</v>
      </c>
      <c r="Q151" t="s" s="78">
        <v>17</v>
      </c>
      <c r="R151" s="79">
        <f>100*S151</f>
        <v>18.9150607</v>
      </c>
      <c r="S151" s="80">
        <v>0.189150607</v>
      </c>
      <c r="T151" s="28"/>
      <c r="U151" s="29">
        <v>75036</v>
      </c>
      <c r="V151" s="29">
        <v>42030</v>
      </c>
      <c r="W151" s="29">
        <v>180</v>
      </c>
      <c r="X151" s="29">
        <v>11174</v>
      </c>
      <c r="Y151" s="29">
        <v>8522</v>
      </c>
      <c r="Z151" s="31">
        <f>100*Y151/$V151</f>
        <v>20.2759933380918</v>
      </c>
      <c r="AA151" s="29">
        <f>IF(Z151&gt;$V$8,1,0)</f>
        <v>0</v>
      </c>
      <c r="AB151" s="31">
        <f>IF($I151=Y$16,Z151,0)</f>
        <v>20.2759933380918</v>
      </c>
      <c r="AC151" s="29">
        <v>19696</v>
      </c>
      <c r="AD151" s="31">
        <f>100*AC151/$V151</f>
        <v>46.8617654056626</v>
      </c>
      <c r="AE151" s="29">
        <f>IF(AD151&gt;$V$8,1,0)</f>
        <v>0</v>
      </c>
      <c r="AF151" s="31">
        <f>IF($I151=AC$16,AD151,0)</f>
        <v>0</v>
      </c>
      <c r="AG151" s="29">
        <v>1931</v>
      </c>
      <c r="AH151" s="31">
        <f>100*AG151/$V151</f>
        <v>4.59433737806329</v>
      </c>
      <c r="AI151" s="29">
        <f>IF(AH151&gt;$V$8,1,0)</f>
        <v>0</v>
      </c>
      <c r="AJ151" s="31">
        <f>IF($I151=AG$16,AH151,0)</f>
        <v>0</v>
      </c>
      <c r="AK151" s="29">
        <v>7950</v>
      </c>
      <c r="AL151" s="31">
        <f>100*AK151/$V151</f>
        <v>18.9150606709493</v>
      </c>
      <c r="AM151" s="29">
        <f>IF(AL151&gt;$V$8,1,0)</f>
        <v>0</v>
      </c>
      <c r="AN151" s="31">
        <f>IF($I151=AK$16,AL151,0)</f>
        <v>0</v>
      </c>
      <c r="AO151" s="29">
        <v>3420</v>
      </c>
      <c r="AP151" s="31">
        <f>100*AO151/$V151</f>
        <v>8.13704496788009</v>
      </c>
      <c r="AQ151" s="29">
        <f>IF(AP151&gt;$V$8,1,0)</f>
        <v>0</v>
      </c>
      <c r="AR151" s="31">
        <f>IF($I151=AO$16,AP151,0)</f>
        <v>0</v>
      </c>
      <c r="AS151" s="29">
        <v>0</v>
      </c>
      <c r="AT151" s="31">
        <f>100*AS151/$V151</f>
        <v>0</v>
      </c>
      <c r="AU151" s="29">
        <f>IF(AT151&gt;$V$8,1,0)</f>
        <v>0</v>
      </c>
      <c r="AV151" s="31">
        <f>IF($I151=AS$16,AT151,0)</f>
        <v>0</v>
      </c>
      <c r="AW151" s="29">
        <v>0</v>
      </c>
      <c r="AX151" s="31">
        <f>100*AW151/$V151</f>
        <v>0</v>
      </c>
      <c r="AY151" s="29">
        <f>IF(AX151&gt;$V$8,1,0)</f>
        <v>0</v>
      </c>
      <c r="AZ151" s="31">
        <f>IF($I151=AW$16,AX151,0)</f>
        <v>0</v>
      </c>
      <c r="BA151" s="29">
        <v>0</v>
      </c>
      <c r="BB151" s="31">
        <f>100*BA151/$V151</f>
        <v>0</v>
      </c>
      <c r="BC151" s="29">
        <f>IF(BB151&gt;$V$8,1,0)</f>
        <v>0</v>
      </c>
      <c r="BD151" s="31">
        <f>IF($I151=BA$16,BB151,0)</f>
        <v>0</v>
      </c>
      <c r="BE151" s="29">
        <v>0</v>
      </c>
      <c r="BF151" s="31">
        <f>100*BE151/$V151</f>
        <v>0</v>
      </c>
      <c r="BG151" s="29">
        <f>IF(BF151&gt;$V$8,1,0)</f>
        <v>0</v>
      </c>
      <c r="BH151" s="31">
        <f>IF($I151=BE$16,BF151,0)</f>
        <v>0</v>
      </c>
      <c r="BI151" s="29">
        <v>0</v>
      </c>
      <c r="BJ151" s="31">
        <f>100*BI151/$V151</f>
        <v>0</v>
      </c>
      <c r="BK151" s="29">
        <f>IF(BJ151&gt;$V$8,1,0)</f>
        <v>0</v>
      </c>
      <c r="BL151" s="31">
        <f>IF($I151=BI$16,BJ151,0)</f>
        <v>0</v>
      </c>
      <c r="BM151" s="29">
        <v>0</v>
      </c>
      <c r="BN151" s="31">
        <f>100*BM151/$V151</f>
        <v>0</v>
      </c>
      <c r="BO151" s="29">
        <f>IF(BN151&gt;$V$8,1,0)</f>
        <v>0</v>
      </c>
      <c r="BP151" s="31">
        <f>IF($I151=BM$16,BN151,0)</f>
        <v>0</v>
      </c>
      <c r="BQ151" s="29">
        <v>0</v>
      </c>
      <c r="BR151" s="31">
        <f>100*BQ151/$V151</f>
        <v>0</v>
      </c>
      <c r="BS151" s="29">
        <f>IF(BR151&gt;$V$8,1,0)</f>
        <v>0</v>
      </c>
      <c r="BT151" s="31">
        <f>IF($I151=BQ$16,BR151,0)</f>
        <v>0</v>
      </c>
      <c r="BU151" s="29">
        <v>0</v>
      </c>
      <c r="BV151" s="31">
        <f>100*BU151/$V151</f>
        <v>0</v>
      </c>
      <c r="BW151" s="29">
        <f>IF(BV151&gt;$V$8,1,0)</f>
        <v>0</v>
      </c>
      <c r="BX151" s="31">
        <f>IF($I151=BU$16,BV151,0)</f>
        <v>0</v>
      </c>
      <c r="BY151" s="29">
        <v>457</v>
      </c>
      <c r="BZ151" s="29">
        <v>0</v>
      </c>
      <c r="CA151" s="28"/>
      <c r="CB151" s="20"/>
      <c r="CC151" s="21"/>
    </row>
    <row r="152" ht="15.75" customHeight="1">
      <c r="A152" t="s" s="32">
        <v>389</v>
      </c>
      <c r="B152" t="s" s="71">
        <f>_xlfn.IFS(H152=0,F152,K152=1,I152,L152=1,Q152)</f>
        <v>17</v>
      </c>
      <c r="C152" s="72">
        <f>_xlfn.IFS(H152=0,G152,K152=1,J152,L152=1,R152)</f>
        <v>23.3013777568233</v>
      </c>
      <c r="D152" t="s" s="68">
        <f>IF(F152="Lab","over","under")</f>
        <v>111</v>
      </c>
      <c r="E152" t="s" s="68">
        <v>112</v>
      </c>
      <c r="F152" t="s" s="74">
        <v>9</v>
      </c>
      <c r="G152" s="81">
        <f>AD152</f>
        <v>46.8201582062968</v>
      </c>
      <c r="H152" s="82">
        <f>K152+L152</f>
        <v>1</v>
      </c>
      <c r="I152" t="s" s="77">
        <v>17</v>
      </c>
      <c r="J152" s="81">
        <f>AN152</f>
        <v>23.3013777568233</v>
      </c>
      <c r="K152" s="82">
        <v>1</v>
      </c>
      <c r="L152" s="13"/>
      <c r="M152" s="13"/>
      <c r="N152" s="13"/>
      <c r="O152" t="s" s="68">
        <v>390</v>
      </c>
      <c r="P152" t="s" s="68">
        <v>389</v>
      </c>
      <c r="Q152" t="s" s="78">
        <v>5</v>
      </c>
      <c r="R152" s="83">
        <f>100*S152</f>
        <v>18.1360993</v>
      </c>
      <c r="S152" s="35">
        <v>0.181360993</v>
      </c>
      <c r="T152" s="16"/>
      <c r="U152" s="37">
        <v>73252</v>
      </c>
      <c r="V152" s="37">
        <v>38178</v>
      </c>
      <c r="W152" s="37">
        <v>116</v>
      </c>
      <c r="X152" s="37">
        <v>8979</v>
      </c>
      <c r="Y152" s="37">
        <v>6924</v>
      </c>
      <c r="Z152" s="38">
        <f>100*Y152/$V152</f>
        <v>18.1360993242181</v>
      </c>
      <c r="AA152" s="37">
        <f>IF(Z152&gt;$V$8,1,0)</f>
        <v>0</v>
      </c>
      <c r="AB152" s="38">
        <f>IF($I152=Y$16,Z152,0)</f>
        <v>0</v>
      </c>
      <c r="AC152" s="37">
        <v>17875</v>
      </c>
      <c r="AD152" s="38">
        <f>100*AC152/$V152</f>
        <v>46.8201582062968</v>
      </c>
      <c r="AE152" s="37">
        <f>IF(AD152&gt;$V$8,1,0)</f>
        <v>0</v>
      </c>
      <c r="AF152" s="38">
        <f>IF($I152=AC$16,AD152,0)</f>
        <v>0</v>
      </c>
      <c r="AG152" s="37">
        <v>2625</v>
      </c>
      <c r="AH152" s="38">
        <f>100*AG152/$V152</f>
        <v>6.87568756875688</v>
      </c>
      <c r="AI152" s="37">
        <f>IF(AH152&gt;$V$8,1,0)</f>
        <v>0</v>
      </c>
      <c r="AJ152" s="38">
        <f>IF($I152=AG$16,AH152,0)</f>
        <v>0</v>
      </c>
      <c r="AK152" s="37">
        <v>8896</v>
      </c>
      <c r="AL152" s="38">
        <f>100*AK152/$V152</f>
        <v>23.3013777568233</v>
      </c>
      <c r="AM152" s="37">
        <f>IF(AL152&gt;$V$8,1,0)</f>
        <v>0</v>
      </c>
      <c r="AN152" s="38">
        <f>IF($I152=AK$16,AL152,0)</f>
        <v>23.3013777568233</v>
      </c>
      <c r="AO152" s="37">
        <v>1748</v>
      </c>
      <c r="AP152" s="38">
        <f>100*AO152/$V152</f>
        <v>4.57855309340458</v>
      </c>
      <c r="AQ152" s="37">
        <f>IF(AP152&gt;$V$8,1,0)</f>
        <v>0</v>
      </c>
      <c r="AR152" s="38">
        <f>IF($I152=AO$16,AP152,0)</f>
        <v>0</v>
      </c>
      <c r="AS152" s="37">
        <v>0</v>
      </c>
      <c r="AT152" s="38">
        <f>100*AS152/$V152</f>
        <v>0</v>
      </c>
      <c r="AU152" s="37">
        <f>IF(AT152&gt;$V$8,1,0)</f>
        <v>0</v>
      </c>
      <c r="AV152" s="38">
        <f>IF($I152=AS$16,AT152,0)</f>
        <v>0</v>
      </c>
      <c r="AW152" s="37">
        <v>0</v>
      </c>
      <c r="AX152" s="38">
        <f>100*AW152/$V152</f>
        <v>0</v>
      </c>
      <c r="AY152" s="37">
        <f>IF(AX152&gt;$V$8,1,0)</f>
        <v>0</v>
      </c>
      <c r="AZ152" s="38">
        <f>IF($I152=AW$16,AX152,0)</f>
        <v>0</v>
      </c>
      <c r="BA152" s="37">
        <v>0</v>
      </c>
      <c r="BB152" s="38">
        <f>100*BA152/$V152</f>
        <v>0</v>
      </c>
      <c r="BC152" s="37">
        <f>IF(BB152&gt;$V$8,1,0)</f>
        <v>0</v>
      </c>
      <c r="BD152" s="38">
        <f>IF($I152=BA$16,BB152,0)</f>
        <v>0</v>
      </c>
      <c r="BE152" s="37">
        <v>0</v>
      </c>
      <c r="BF152" s="38">
        <f>100*BE152/$V152</f>
        <v>0</v>
      </c>
      <c r="BG152" s="37">
        <f>IF(BF152&gt;$V$8,1,0)</f>
        <v>0</v>
      </c>
      <c r="BH152" s="38">
        <f>IF($I152=BE$16,BF152,0)</f>
        <v>0</v>
      </c>
      <c r="BI152" s="37">
        <v>0</v>
      </c>
      <c r="BJ152" s="38">
        <f>100*BI152/$V152</f>
        <v>0</v>
      </c>
      <c r="BK152" s="37">
        <f>IF(BJ152&gt;$V$8,1,0)</f>
        <v>0</v>
      </c>
      <c r="BL152" s="38">
        <f>IF($I152=BI$16,BJ152,0)</f>
        <v>0</v>
      </c>
      <c r="BM152" s="37">
        <v>0</v>
      </c>
      <c r="BN152" s="38">
        <f>100*BM152/$V152</f>
        <v>0</v>
      </c>
      <c r="BO152" s="37">
        <f>IF(BN152&gt;$V$8,1,0)</f>
        <v>0</v>
      </c>
      <c r="BP152" s="38">
        <f>IF($I152=BM$16,BN152,0)</f>
        <v>0</v>
      </c>
      <c r="BQ152" s="37">
        <v>0</v>
      </c>
      <c r="BR152" s="38">
        <f>100*BQ152/$V152</f>
        <v>0</v>
      </c>
      <c r="BS152" s="37">
        <f>IF(BR152&gt;$V$8,1,0)</f>
        <v>0</v>
      </c>
      <c r="BT152" s="38">
        <f>IF($I152=BQ$16,BR152,0)</f>
        <v>0</v>
      </c>
      <c r="BU152" s="37">
        <v>0</v>
      </c>
      <c r="BV152" s="38">
        <f>100*BU152/$V152</f>
        <v>0</v>
      </c>
      <c r="BW152" s="37">
        <f>IF(BV152&gt;$V$8,1,0)</f>
        <v>0</v>
      </c>
      <c r="BX152" s="38">
        <f>IF($I152=BU$16,BV152,0)</f>
        <v>0</v>
      </c>
      <c r="BY152" s="37">
        <v>0</v>
      </c>
      <c r="BZ152" s="37">
        <v>0</v>
      </c>
      <c r="CA152" s="16"/>
      <c r="CB152" s="20"/>
      <c r="CC152" s="21"/>
    </row>
    <row r="153" ht="15.75" customHeight="1">
      <c r="A153" t="s" s="32">
        <v>391</v>
      </c>
      <c r="B153" t="s" s="71">
        <f>_xlfn.IFS(H153=0,F153,K153=1,I153,L153=1,Q153)</f>
        <v>17</v>
      </c>
      <c r="C153" s="72">
        <f>_xlfn.IFS(H153=0,G153,K153=1,J153,L153=1,R153)</f>
        <v>23.8255787817487</v>
      </c>
      <c r="D153" t="s" s="73">
        <f>IF(F153="Lab","over","under")</f>
        <v>111</v>
      </c>
      <c r="E153" t="s" s="73">
        <v>112</v>
      </c>
      <c r="F153" t="s" s="74">
        <v>9</v>
      </c>
      <c r="G153" s="75">
        <f>AD153</f>
        <v>46.7770535201419</v>
      </c>
      <c r="H153" s="76">
        <f>K153+L153</f>
        <v>1</v>
      </c>
      <c r="I153" t="s" s="77">
        <v>17</v>
      </c>
      <c r="J153" s="75">
        <f>AN153</f>
        <v>23.8255787817487</v>
      </c>
      <c r="K153" s="76">
        <v>1</v>
      </c>
      <c r="L153" s="25"/>
      <c r="M153" s="25"/>
      <c r="N153" s="25"/>
      <c r="O153" t="s" s="73">
        <v>392</v>
      </c>
      <c r="P153" t="s" s="73">
        <v>391</v>
      </c>
      <c r="Q153" t="s" s="78">
        <v>5</v>
      </c>
      <c r="R153" s="79">
        <f>100*S153</f>
        <v>16.1983966</v>
      </c>
      <c r="S153" s="80">
        <v>0.161983966</v>
      </c>
      <c r="T153" s="28"/>
      <c r="U153" s="29">
        <v>70601</v>
      </c>
      <c r="V153" s="29">
        <v>40041</v>
      </c>
      <c r="W153" s="29">
        <v>125</v>
      </c>
      <c r="X153" s="29">
        <v>9190</v>
      </c>
      <c r="Y153" s="29">
        <v>6486</v>
      </c>
      <c r="Z153" s="31">
        <f>100*Y153/$V153</f>
        <v>16.1983966434405</v>
      </c>
      <c r="AA153" s="29">
        <f>IF(Z153&gt;$V$8,1,0)</f>
        <v>0</v>
      </c>
      <c r="AB153" s="31">
        <f>IF($I153=Y$16,Z153,0)</f>
        <v>0</v>
      </c>
      <c r="AC153" s="29">
        <v>18730</v>
      </c>
      <c r="AD153" s="31">
        <f>100*AC153/$V153</f>
        <v>46.7770535201419</v>
      </c>
      <c r="AE153" s="29">
        <f>IF(AD153&gt;$V$8,1,0)</f>
        <v>0</v>
      </c>
      <c r="AF153" s="31">
        <f>IF($I153=AC$16,AD153,0)</f>
        <v>0</v>
      </c>
      <c r="AG153" s="29">
        <v>2737</v>
      </c>
      <c r="AH153" s="31">
        <f>100*AG153/$V153</f>
        <v>6.83549361904048</v>
      </c>
      <c r="AI153" s="29">
        <f>IF(AH153&gt;$V$8,1,0)</f>
        <v>0</v>
      </c>
      <c r="AJ153" s="31">
        <f>IF($I153=AG$16,AH153,0)</f>
        <v>0</v>
      </c>
      <c r="AK153" s="29">
        <v>9540</v>
      </c>
      <c r="AL153" s="31">
        <f>100*AK153/$V153</f>
        <v>23.8255787817487</v>
      </c>
      <c r="AM153" s="29">
        <f>IF(AL153&gt;$V$8,1,0)</f>
        <v>0</v>
      </c>
      <c r="AN153" s="31">
        <f>IF($I153=AK$16,AL153,0)</f>
        <v>23.8255787817487</v>
      </c>
      <c r="AO153" s="29">
        <v>1889</v>
      </c>
      <c r="AP153" s="31">
        <f>100*AO153/$V153</f>
        <v>4.71766439399615</v>
      </c>
      <c r="AQ153" s="29">
        <f>IF(AP153&gt;$V$8,1,0)</f>
        <v>0</v>
      </c>
      <c r="AR153" s="31">
        <f>IF($I153=AO$16,AP153,0)</f>
        <v>0</v>
      </c>
      <c r="AS153" s="29">
        <v>0</v>
      </c>
      <c r="AT153" s="31">
        <f>100*AS153/$V153</f>
        <v>0</v>
      </c>
      <c r="AU153" s="29">
        <f>IF(AT153&gt;$V$8,1,0)</f>
        <v>0</v>
      </c>
      <c r="AV153" s="31">
        <f>IF($I153=AS$16,AT153,0)</f>
        <v>0</v>
      </c>
      <c r="AW153" s="29">
        <v>0</v>
      </c>
      <c r="AX153" s="31">
        <f>100*AW153/$V153</f>
        <v>0</v>
      </c>
      <c r="AY153" s="29">
        <f>IF(AX153&gt;$V$8,1,0)</f>
        <v>0</v>
      </c>
      <c r="AZ153" s="31">
        <f>IF($I153=AW$16,AX153,0)</f>
        <v>0</v>
      </c>
      <c r="BA153" s="29">
        <v>0</v>
      </c>
      <c r="BB153" s="31">
        <f>100*BA153/$V153</f>
        <v>0</v>
      </c>
      <c r="BC153" s="29">
        <f>IF(BB153&gt;$V$8,1,0)</f>
        <v>0</v>
      </c>
      <c r="BD153" s="31">
        <f>IF($I153=BA$16,BB153,0)</f>
        <v>0</v>
      </c>
      <c r="BE153" s="29">
        <v>0</v>
      </c>
      <c r="BF153" s="31">
        <f>100*BE153/$V153</f>
        <v>0</v>
      </c>
      <c r="BG153" s="29">
        <f>IF(BF153&gt;$V$8,1,0)</f>
        <v>0</v>
      </c>
      <c r="BH153" s="31">
        <f>IF($I153=BE$16,BF153,0)</f>
        <v>0</v>
      </c>
      <c r="BI153" s="29">
        <v>0</v>
      </c>
      <c r="BJ153" s="31">
        <f>100*BI153/$V153</f>
        <v>0</v>
      </c>
      <c r="BK153" s="29">
        <f>IF(BJ153&gt;$V$8,1,0)</f>
        <v>0</v>
      </c>
      <c r="BL153" s="31">
        <f>IF($I153=BI$16,BJ153,0)</f>
        <v>0</v>
      </c>
      <c r="BM153" s="29">
        <v>0</v>
      </c>
      <c r="BN153" s="31">
        <f>100*BM153/$V153</f>
        <v>0</v>
      </c>
      <c r="BO153" s="29">
        <f>IF(BN153&gt;$V$8,1,0)</f>
        <v>0</v>
      </c>
      <c r="BP153" s="31">
        <f>IF($I153=BM$16,BN153,0)</f>
        <v>0</v>
      </c>
      <c r="BQ153" s="29">
        <v>0</v>
      </c>
      <c r="BR153" s="31">
        <f>100*BQ153/$V153</f>
        <v>0</v>
      </c>
      <c r="BS153" s="29">
        <f>IF(BR153&gt;$V$8,1,0)</f>
        <v>0</v>
      </c>
      <c r="BT153" s="31">
        <f>IF($I153=BQ$16,BR153,0)</f>
        <v>0</v>
      </c>
      <c r="BU153" s="29">
        <v>0</v>
      </c>
      <c r="BV153" s="31">
        <f>100*BU153/$V153</f>
        <v>0</v>
      </c>
      <c r="BW153" s="29">
        <f>IF(BV153&gt;$V$8,1,0)</f>
        <v>0</v>
      </c>
      <c r="BX153" s="31">
        <f>IF($I153=BU$16,BV153,0)</f>
        <v>0</v>
      </c>
      <c r="BY153" s="29">
        <v>6432</v>
      </c>
      <c r="BZ153" s="29">
        <v>0</v>
      </c>
      <c r="CA153" s="28"/>
      <c r="CB153" s="20"/>
      <c r="CC153" s="21"/>
    </row>
    <row r="154" ht="15.75" customHeight="1">
      <c r="A154" t="s" s="32">
        <v>393</v>
      </c>
      <c r="B154" t="s" s="71">
        <f>_xlfn.IFS(H154=0,F154,K154=1,I154,L154=1,Q154)</f>
        <v>9</v>
      </c>
      <c r="C154" s="72">
        <f>_xlfn.IFS(H154=0,G154,K154=1,J154,L154=1,R154)</f>
        <v>46.7667315623103</v>
      </c>
      <c r="D154" t="s" s="68">
        <f>IF(F154="Lab","over","under")</f>
        <v>111</v>
      </c>
      <c r="E154" t="s" s="68">
        <v>112</v>
      </c>
      <c r="F154" t="s" s="74">
        <v>9</v>
      </c>
      <c r="G154" s="81">
        <f>AD154</f>
        <v>46.7667315623103</v>
      </c>
      <c r="H154" s="82">
        <f>K154+L154</f>
        <v>0</v>
      </c>
      <c r="I154" t="s" s="77">
        <v>5</v>
      </c>
      <c r="J154" s="81">
        <f>AB154</f>
        <v>17.4694885804601</v>
      </c>
      <c r="K154" s="13"/>
      <c r="L154" s="13"/>
      <c r="M154" s="13"/>
      <c r="N154" s="13"/>
      <c r="O154" t="s" s="68">
        <v>394</v>
      </c>
      <c r="P154" t="s" s="68">
        <v>393</v>
      </c>
      <c r="Q154" t="s" s="78">
        <v>13</v>
      </c>
      <c r="R154" s="83">
        <f>100*S154</f>
        <v>12.677678</v>
      </c>
      <c r="S154" s="35">
        <v>0.12677678</v>
      </c>
      <c r="T154" s="16"/>
      <c r="U154" s="37">
        <v>78436</v>
      </c>
      <c r="V154" s="37">
        <v>47769</v>
      </c>
      <c r="W154" s="37">
        <v>254</v>
      </c>
      <c r="X154" s="37">
        <v>13995</v>
      </c>
      <c r="Y154" s="37">
        <v>8345</v>
      </c>
      <c r="Z154" s="38">
        <f>100*Y154/$V154</f>
        <v>17.4694885804601</v>
      </c>
      <c r="AA154" s="37">
        <f>IF(Z154&gt;$V$8,1,0)</f>
        <v>0</v>
      </c>
      <c r="AB154" s="38">
        <f>IF($I154=Y$16,Z154,0)</f>
        <v>17.4694885804601</v>
      </c>
      <c r="AC154" s="37">
        <v>22340</v>
      </c>
      <c r="AD154" s="38">
        <f>100*AC154/$V154</f>
        <v>46.7667315623103</v>
      </c>
      <c r="AE154" s="37">
        <f>IF(AD154&gt;$V$8,1,0)</f>
        <v>0</v>
      </c>
      <c r="AF154" s="38">
        <f>IF($I154=AC$16,AD154,0)</f>
        <v>0</v>
      </c>
      <c r="AG154" s="37">
        <v>6056</v>
      </c>
      <c r="AH154" s="38">
        <f>100*AG154/$V154</f>
        <v>12.6776779920032</v>
      </c>
      <c r="AI154" s="37">
        <f>IF(AH154&gt;$V$8,1,0)</f>
        <v>0</v>
      </c>
      <c r="AJ154" s="38">
        <f>IF($I154=AG$16,AH154,0)</f>
        <v>0</v>
      </c>
      <c r="AK154" s="37">
        <v>3105</v>
      </c>
      <c r="AL154" s="38">
        <f>100*AK154/$V154</f>
        <v>6.50003140111788</v>
      </c>
      <c r="AM154" s="37">
        <f>IF(AL154&gt;$V$8,1,0)</f>
        <v>0</v>
      </c>
      <c r="AN154" s="38">
        <f>IF($I154=AK$16,AL154,0)</f>
        <v>0</v>
      </c>
      <c r="AO154" s="37">
        <v>5444</v>
      </c>
      <c r="AP154" s="38">
        <f>100*AO154/$V154</f>
        <v>11.3965123825075</v>
      </c>
      <c r="AQ154" s="37">
        <f>IF(AP154&gt;$V$8,1,0)</f>
        <v>0</v>
      </c>
      <c r="AR154" s="38">
        <f>IF($I154=AO$16,AP154,0)</f>
        <v>0</v>
      </c>
      <c r="AS154" s="37">
        <v>0</v>
      </c>
      <c r="AT154" s="38">
        <f>100*AS154/$V154</f>
        <v>0</v>
      </c>
      <c r="AU154" s="37">
        <f>IF(AT154&gt;$V$8,1,0)</f>
        <v>0</v>
      </c>
      <c r="AV154" s="38">
        <f>IF($I154=AS$16,AT154,0)</f>
        <v>0</v>
      </c>
      <c r="AW154" s="37">
        <v>0</v>
      </c>
      <c r="AX154" s="38">
        <f>100*AW154/$V154</f>
        <v>0</v>
      </c>
      <c r="AY154" s="37">
        <f>IF(AX154&gt;$V$8,1,0)</f>
        <v>0</v>
      </c>
      <c r="AZ154" s="38">
        <f>IF($I154=AW$16,AX154,0)</f>
        <v>0</v>
      </c>
      <c r="BA154" s="37">
        <v>0</v>
      </c>
      <c r="BB154" s="38">
        <f>100*BA154/$V154</f>
        <v>0</v>
      </c>
      <c r="BC154" s="37">
        <f>IF(BB154&gt;$V$8,1,0)</f>
        <v>0</v>
      </c>
      <c r="BD154" s="38">
        <f>IF($I154=BA$16,BB154,0)</f>
        <v>0</v>
      </c>
      <c r="BE154" s="37">
        <v>0</v>
      </c>
      <c r="BF154" s="38">
        <f>100*BE154/$V154</f>
        <v>0</v>
      </c>
      <c r="BG154" s="37">
        <f>IF(BF154&gt;$V$8,1,0)</f>
        <v>0</v>
      </c>
      <c r="BH154" s="38">
        <f>IF($I154=BE$16,BF154,0)</f>
        <v>0</v>
      </c>
      <c r="BI154" s="37">
        <v>0</v>
      </c>
      <c r="BJ154" s="38">
        <f>100*BI154/$V154</f>
        <v>0</v>
      </c>
      <c r="BK154" s="37">
        <f>IF(BJ154&gt;$V$8,1,0)</f>
        <v>0</v>
      </c>
      <c r="BL154" s="38">
        <f>IF($I154=BI$16,BJ154,0)</f>
        <v>0</v>
      </c>
      <c r="BM154" s="37">
        <v>0</v>
      </c>
      <c r="BN154" s="38">
        <f>100*BM154/$V154</f>
        <v>0</v>
      </c>
      <c r="BO154" s="37">
        <f>IF(BN154&gt;$V$8,1,0)</f>
        <v>0</v>
      </c>
      <c r="BP154" s="38">
        <f>IF($I154=BM$16,BN154,0)</f>
        <v>0</v>
      </c>
      <c r="BQ154" s="37">
        <v>0</v>
      </c>
      <c r="BR154" s="38">
        <f>100*BQ154/$V154</f>
        <v>0</v>
      </c>
      <c r="BS154" s="37">
        <f>IF(BR154&gt;$V$8,1,0)</f>
        <v>0</v>
      </c>
      <c r="BT154" s="38">
        <f>IF($I154=BQ$16,BR154,0)</f>
        <v>0</v>
      </c>
      <c r="BU154" s="37">
        <v>0</v>
      </c>
      <c r="BV154" s="38">
        <f>100*BU154/$V154</f>
        <v>0</v>
      </c>
      <c r="BW154" s="37">
        <f>IF(BV154&gt;$V$8,1,0)</f>
        <v>0</v>
      </c>
      <c r="BX154" s="38">
        <f>IF($I154=BU$16,BV154,0)</f>
        <v>0</v>
      </c>
      <c r="BY154" s="37">
        <v>1407</v>
      </c>
      <c r="BZ154" s="37">
        <v>0</v>
      </c>
      <c r="CA154" s="16"/>
      <c r="CB154" s="20"/>
      <c r="CC154" s="21"/>
    </row>
    <row r="155" ht="15.75" customHeight="1">
      <c r="A155" t="s" s="32">
        <v>395</v>
      </c>
      <c r="B155" t="s" s="71">
        <f>_xlfn.IFS(H155=0,F155,K155=1,I155,L155=1,Q155)</f>
        <v>17</v>
      </c>
      <c r="C155" s="72">
        <f>_xlfn.IFS(H155=0,G155,K155=1,J155,L155=1,R155)</f>
        <v>33.2107633544268</v>
      </c>
      <c r="D155" t="s" s="73">
        <f>IF(F155="Lab","over","under")</f>
        <v>111</v>
      </c>
      <c r="E155" t="s" s="73">
        <v>112</v>
      </c>
      <c r="F155" t="s" s="74">
        <v>9</v>
      </c>
      <c r="G155" s="75">
        <f>AD155</f>
        <v>46.7447693974118</v>
      </c>
      <c r="H155" s="76">
        <f>K155+L155</f>
        <v>1</v>
      </c>
      <c r="I155" t="s" s="77">
        <v>17</v>
      </c>
      <c r="J155" s="75">
        <f>AN155</f>
        <v>33.2107633544268</v>
      </c>
      <c r="K155" s="76">
        <v>1</v>
      </c>
      <c r="L155" s="25"/>
      <c r="M155" s="25"/>
      <c r="N155" s="25"/>
      <c r="O155" t="s" s="73">
        <v>396</v>
      </c>
      <c r="P155" t="s" s="73">
        <v>395</v>
      </c>
      <c r="Q155" t="s" s="78">
        <v>5</v>
      </c>
      <c r="R155" s="79">
        <f>100*S155</f>
        <v>9.255458600000001</v>
      </c>
      <c r="S155" s="80">
        <v>0.09255458599999999</v>
      </c>
      <c r="T155" s="28"/>
      <c r="U155" s="29">
        <v>75853</v>
      </c>
      <c r="V155" s="29">
        <v>35082</v>
      </c>
      <c r="W155" s="29">
        <v>78</v>
      </c>
      <c r="X155" s="29">
        <v>4748</v>
      </c>
      <c r="Y155" s="29">
        <v>3247</v>
      </c>
      <c r="Z155" s="31">
        <f>100*Y155/$V155</f>
        <v>9.255458639758279</v>
      </c>
      <c r="AA155" s="29">
        <f>IF(Z155&gt;$V$8,1,0)</f>
        <v>0</v>
      </c>
      <c r="AB155" s="31">
        <f>IF($I155=Y$16,Z155,0)</f>
        <v>0</v>
      </c>
      <c r="AC155" s="29">
        <v>16399</v>
      </c>
      <c r="AD155" s="31">
        <f>100*AC155/$V155</f>
        <v>46.7447693974118</v>
      </c>
      <c r="AE155" s="29">
        <f>IF(AD155&gt;$V$8,1,0)</f>
        <v>0</v>
      </c>
      <c r="AF155" s="31">
        <f>IF($I155=AC$16,AD155,0)</f>
        <v>0</v>
      </c>
      <c r="AG155" s="29">
        <v>1172</v>
      </c>
      <c r="AH155" s="31">
        <f>100*AG155/$V155</f>
        <v>3.34074454136024</v>
      </c>
      <c r="AI155" s="29">
        <f>IF(AH155&gt;$V$8,1,0)</f>
        <v>0</v>
      </c>
      <c r="AJ155" s="31">
        <f>IF($I155=AG$16,AH155,0)</f>
        <v>0</v>
      </c>
      <c r="AK155" s="29">
        <v>11651</v>
      </c>
      <c r="AL155" s="31">
        <f>100*AK155/$V155</f>
        <v>33.2107633544268</v>
      </c>
      <c r="AM155" s="29">
        <f>IF(AL155&gt;$V$8,1,0)</f>
        <v>0</v>
      </c>
      <c r="AN155" s="31">
        <f>IF($I155=AK$16,AL155,0)</f>
        <v>33.2107633544268</v>
      </c>
      <c r="AO155" s="29">
        <v>1521</v>
      </c>
      <c r="AP155" s="31">
        <f>100*AO155/$V155</f>
        <v>4.33555669574141</v>
      </c>
      <c r="AQ155" s="29">
        <f>IF(AP155&gt;$V$8,1,0)</f>
        <v>0</v>
      </c>
      <c r="AR155" s="31">
        <f>IF($I155=AO$16,AP155,0)</f>
        <v>0</v>
      </c>
      <c r="AS155" s="29">
        <v>0</v>
      </c>
      <c r="AT155" s="31">
        <f>100*AS155/$V155</f>
        <v>0</v>
      </c>
      <c r="AU155" s="29">
        <f>IF(AT155&gt;$V$8,1,0)</f>
        <v>0</v>
      </c>
      <c r="AV155" s="31">
        <f>IF($I155=AS$16,AT155,0)</f>
        <v>0</v>
      </c>
      <c r="AW155" s="29">
        <v>0</v>
      </c>
      <c r="AX155" s="31">
        <f>100*AW155/$V155</f>
        <v>0</v>
      </c>
      <c r="AY155" s="29">
        <f>IF(AX155&gt;$V$8,1,0)</f>
        <v>0</v>
      </c>
      <c r="AZ155" s="31">
        <f>IF($I155=AW$16,AX155,0)</f>
        <v>0</v>
      </c>
      <c r="BA155" s="29">
        <v>0</v>
      </c>
      <c r="BB155" s="31">
        <f>100*BA155/$V155</f>
        <v>0</v>
      </c>
      <c r="BC155" s="29">
        <f>IF(BB155&gt;$V$8,1,0)</f>
        <v>0</v>
      </c>
      <c r="BD155" s="31">
        <f>IF($I155=BA$16,BB155,0)</f>
        <v>0</v>
      </c>
      <c r="BE155" s="29">
        <v>0</v>
      </c>
      <c r="BF155" s="31">
        <f>100*BE155/$V155</f>
        <v>0</v>
      </c>
      <c r="BG155" s="29">
        <f>IF(BF155&gt;$V$8,1,0)</f>
        <v>0</v>
      </c>
      <c r="BH155" s="31">
        <f>IF($I155=BE$16,BF155,0)</f>
        <v>0</v>
      </c>
      <c r="BI155" s="29">
        <v>0</v>
      </c>
      <c r="BJ155" s="31">
        <f>100*BI155/$V155</f>
        <v>0</v>
      </c>
      <c r="BK155" s="29">
        <f>IF(BJ155&gt;$V$8,1,0)</f>
        <v>0</v>
      </c>
      <c r="BL155" s="31">
        <f>IF($I155=BI$16,BJ155,0)</f>
        <v>0</v>
      </c>
      <c r="BM155" s="29">
        <v>0</v>
      </c>
      <c r="BN155" s="31">
        <f>100*BM155/$V155</f>
        <v>0</v>
      </c>
      <c r="BO155" s="29">
        <f>IF(BN155&gt;$V$8,1,0)</f>
        <v>0</v>
      </c>
      <c r="BP155" s="31">
        <f>IF($I155=BM$16,BN155,0)</f>
        <v>0</v>
      </c>
      <c r="BQ155" s="29">
        <v>0</v>
      </c>
      <c r="BR155" s="31">
        <f>100*BQ155/$V155</f>
        <v>0</v>
      </c>
      <c r="BS155" s="29">
        <f>IF(BR155&gt;$V$8,1,0)</f>
        <v>0</v>
      </c>
      <c r="BT155" s="31">
        <f>IF($I155=BQ$16,BR155,0)</f>
        <v>0</v>
      </c>
      <c r="BU155" s="29">
        <v>0</v>
      </c>
      <c r="BV155" s="31">
        <f>100*BU155/$V155</f>
        <v>0</v>
      </c>
      <c r="BW155" s="29">
        <f>IF(BV155&gt;$V$8,1,0)</f>
        <v>0</v>
      </c>
      <c r="BX155" s="31">
        <f>IF($I155=BU$16,BV155,0)</f>
        <v>0</v>
      </c>
      <c r="BY155" s="29">
        <v>0</v>
      </c>
      <c r="BZ155" s="29">
        <v>0</v>
      </c>
      <c r="CA155" s="28"/>
      <c r="CB155" s="20"/>
      <c r="CC155" s="21"/>
    </row>
    <row r="156" ht="15.75" customHeight="1">
      <c r="A156" t="s" s="32">
        <v>397</v>
      </c>
      <c r="B156" t="s" s="71">
        <f>_xlfn.IFS(H156=0,F156,K156=1,I156,L156=1,Q156)</f>
        <v>9</v>
      </c>
      <c r="C156" s="72">
        <f>_xlfn.IFS(H156=0,G156,K156=1,J156,L156=1,R156)</f>
        <v>46.734353689953</v>
      </c>
      <c r="D156" t="s" s="68">
        <f>IF(F156="Lab","over","under")</f>
        <v>111</v>
      </c>
      <c r="E156" t="s" s="68">
        <v>112</v>
      </c>
      <c r="F156" t="s" s="74">
        <v>9</v>
      </c>
      <c r="G156" s="81">
        <f>AD156</f>
        <v>46.734353689953</v>
      </c>
      <c r="H156" s="82">
        <f>K156+L156</f>
        <v>0</v>
      </c>
      <c r="I156" t="s" s="77">
        <v>5</v>
      </c>
      <c r="J156" s="81">
        <f>AB156</f>
        <v>29.4590089407486</v>
      </c>
      <c r="K156" s="13"/>
      <c r="L156" s="13"/>
      <c r="M156" s="13"/>
      <c r="N156" s="13"/>
      <c r="O156" t="s" s="68">
        <v>398</v>
      </c>
      <c r="P156" t="s" s="68">
        <v>397</v>
      </c>
      <c r="Q156" t="s" s="78">
        <v>17</v>
      </c>
      <c r="R156" s="83">
        <f>100*S156</f>
        <v>12.4867404</v>
      </c>
      <c r="S156" s="35">
        <v>0.124867404</v>
      </c>
      <c r="T156" s="16"/>
      <c r="U156" s="37">
        <v>74876</v>
      </c>
      <c r="V156" s="37">
        <v>52792</v>
      </c>
      <c r="W156" s="37">
        <v>143</v>
      </c>
      <c r="X156" s="37">
        <v>9120</v>
      </c>
      <c r="Y156" s="37">
        <v>15552</v>
      </c>
      <c r="Z156" s="38">
        <f>100*Y156/$V156</f>
        <v>29.4590089407486</v>
      </c>
      <c r="AA156" s="37">
        <f>IF(Z156&gt;$V$8,1,0)</f>
        <v>0</v>
      </c>
      <c r="AB156" s="38">
        <f>IF($I156=Y$16,Z156,0)</f>
        <v>29.4590089407486</v>
      </c>
      <c r="AC156" s="37">
        <v>24672</v>
      </c>
      <c r="AD156" s="38">
        <f>100*AC156/$V156</f>
        <v>46.734353689953</v>
      </c>
      <c r="AE156" s="37">
        <f>IF(AD156&gt;$V$8,1,0)</f>
        <v>0</v>
      </c>
      <c r="AF156" s="38">
        <f>IF($I156=AC$16,AD156,0)</f>
        <v>0</v>
      </c>
      <c r="AG156" s="37">
        <v>2482</v>
      </c>
      <c r="AH156" s="38">
        <f>100*AG156/$V156</f>
        <v>4.7014699196848</v>
      </c>
      <c r="AI156" s="37">
        <f>IF(AH156&gt;$V$8,1,0)</f>
        <v>0</v>
      </c>
      <c r="AJ156" s="38">
        <f>IF($I156=AG$16,AH156,0)</f>
        <v>0</v>
      </c>
      <c r="AK156" s="37">
        <v>6592</v>
      </c>
      <c r="AL156" s="38">
        <f>100*AK156/$V156</f>
        <v>12.4867404152144</v>
      </c>
      <c r="AM156" s="37">
        <f>IF(AL156&gt;$V$8,1,0)</f>
        <v>0</v>
      </c>
      <c r="AN156" s="38">
        <f>IF($I156=AK$16,AL156,0)</f>
        <v>0</v>
      </c>
      <c r="AO156" s="37">
        <v>2493</v>
      </c>
      <c r="AP156" s="38">
        <f>100*AO156/$V156</f>
        <v>4.72230641006213</v>
      </c>
      <c r="AQ156" s="37">
        <f>IF(AP156&gt;$V$8,1,0)</f>
        <v>0</v>
      </c>
      <c r="AR156" s="38">
        <f>IF($I156=AO$16,AP156,0)</f>
        <v>0</v>
      </c>
      <c r="AS156" s="37">
        <v>0</v>
      </c>
      <c r="AT156" s="38">
        <f>100*AS156/$V156</f>
        <v>0</v>
      </c>
      <c r="AU156" s="37">
        <f>IF(AT156&gt;$V$8,1,0)</f>
        <v>0</v>
      </c>
      <c r="AV156" s="38">
        <f>IF($I156=AS$16,AT156,0)</f>
        <v>0</v>
      </c>
      <c r="AW156" s="37">
        <v>0</v>
      </c>
      <c r="AX156" s="38">
        <f>100*AW156/$V156</f>
        <v>0</v>
      </c>
      <c r="AY156" s="37">
        <f>IF(AX156&gt;$V$8,1,0)</f>
        <v>0</v>
      </c>
      <c r="AZ156" s="38">
        <f>IF($I156=AW$16,AX156,0)</f>
        <v>0</v>
      </c>
      <c r="BA156" s="37">
        <v>0</v>
      </c>
      <c r="BB156" s="38">
        <f>100*BA156/$V156</f>
        <v>0</v>
      </c>
      <c r="BC156" s="37">
        <f>IF(BB156&gt;$V$8,1,0)</f>
        <v>0</v>
      </c>
      <c r="BD156" s="38">
        <f>IF($I156=BA$16,BB156,0)</f>
        <v>0</v>
      </c>
      <c r="BE156" s="37">
        <v>0</v>
      </c>
      <c r="BF156" s="38">
        <f>100*BE156/$V156</f>
        <v>0</v>
      </c>
      <c r="BG156" s="37">
        <f>IF(BF156&gt;$V$8,1,0)</f>
        <v>0</v>
      </c>
      <c r="BH156" s="38">
        <f>IF($I156=BE$16,BF156,0)</f>
        <v>0</v>
      </c>
      <c r="BI156" s="37">
        <v>0</v>
      </c>
      <c r="BJ156" s="38">
        <f>100*BI156/$V156</f>
        <v>0</v>
      </c>
      <c r="BK156" s="37">
        <f>IF(BJ156&gt;$V$8,1,0)</f>
        <v>0</v>
      </c>
      <c r="BL156" s="38">
        <f>IF($I156=BI$16,BJ156,0)</f>
        <v>0</v>
      </c>
      <c r="BM156" s="37">
        <v>0</v>
      </c>
      <c r="BN156" s="38">
        <f>100*BM156/$V156</f>
        <v>0</v>
      </c>
      <c r="BO156" s="37">
        <f>IF(BN156&gt;$V$8,1,0)</f>
        <v>0</v>
      </c>
      <c r="BP156" s="38">
        <f>IF($I156=BM$16,BN156,0)</f>
        <v>0</v>
      </c>
      <c r="BQ156" s="37">
        <v>0</v>
      </c>
      <c r="BR156" s="38">
        <f>100*BQ156/$V156</f>
        <v>0</v>
      </c>
      <c r="BS156" s="37">
        <f>IF(BR156&gt;$V$8,1,0)</f>
        <v>0</v>
      </c>
      <c r="BT156" s="38">
        <f>IF($I156=BQ$16,BR156,0)</f>
        <v>0</v>
      </c>
      <c r="BU156" s="37">
        <v>0</v>
      </c>
      <c r="BV156" s="38">
        <f>100*BU156/$V156</f>
        <v>0</v>
      </c>
      <c r="BW156" s="37">
        <f>IF(BV156&gt;$V$8,1,0)</f>
        <v>0</v>
      </c>
      <c r="BX156" s="38">
        <f>IF($I156=BU$16,BV156,0)</f>
        <v>0</v>
      </c>
      <c r="BY156" s="37">
        <v>1208</v>
      </c>
      <c r="BZ156" s="37">
        <v>0</v>
      </c>
      <c r="CA156" s="16"/>
      <c r="CB156" s="20"/>
      <c r="CC156" s="21"/>
    </row>
    <row r="157" ht="15.75" customHeight="1">
      <c r="A157" t="s" s="32">
        <v>399</v>
      </c>
      <c r="B157" t="s" s="71">
        <f>_xlfn.IFS(H157=0,F157,K157=1,I157,L157=1,Q157)</f>
        <v>9</v>
      </c>
      <c r="C157" s="72">
        <f>_xlfn.IFS(H157=0,G157,K157=1,J157,L157=1,R157)</f>
        <v>46.708407150910</v>
      </c>
      <c r="D157" t="s" s="73">
        <f>IF(F157="Lab","over","under")</f>
        <v>111</v>
      </c>
      <c r="E157" t="s" s="73">
        <v>112</v>
      </c>
      <c r="F157" t="s" s="74">
        <v>9</v>
      </c>
      <c r="G157" s="75">
        <f>AD157</f>
        <v>46.708407150910</v>
      </c>
      <c r="H157" s="76">
        <f>K157+L157</f>
        <v>0</v>
      </c>
      <c r="I157" t="s" s="77">
        <v>5</v>
      </c>
      <c r="J157" s="75">
        <f>AB157</f>
        <v>23.8786439040103</v>
      </c>
      <c r="K157" s="25"/>
      <c r="L157" s="25"/>
      <c r="M157" s="25"/>
      <c r="N157" s="25"/>
      <c r="O157" t="s" s="73">
        <v>400</v>
      </c>
      <c r="P157" t="s" s="73">
        <v>399</v>
      </c>
      <c r="Q157" t="s" s="78">
        <v>17</v>
      </c>
      <c r="R157" s="79">
        <f>100*S157</f>
        <v>15.9305041</v>
      </c>
      <c r="S157" s="80">
        <v>0.159305041</v>
      </c>
      <c r="T157" s="28"/>
      <c r="U157" s="29">
        <v>78394</v>
      </c>
      <c r="V157" s="29">
        <v>49672</v>
      </c>
      <c r="W157" s="29">
        <v>192</v>
      </c>
      <c r="X157" s="29">
        <v>11340</v>
      </c>
      <c r="Y157" s="29">
        <v>11861</v>
      </c>
      <c r="Z157" s="31">
        <f>100*Y157/$V157</f>
        <v>23.8786439040103</v>
      </c>
      <c r="AA157" s="29">
        <f>IF(Z157&gt;$V$8,1,0)</f>
        <v>0</v>
      </c>
      <c r="AB157" s="31">
        <f>IF($I157=Y$16,Z157,0)</f>
        <v>23.8786439040103</v>
      </c>
      <c r="AC157" s="29">
        <v>23201</v>
      </c>
      <c r="AD157" s="31">
        <f>100*AC157/$V157</f>
        <v>46.708407150910</v>
      </c>
      <c r="AE157" s="29">
        <f>IF(AD157&gt;$V$8,1,0)</f>
        <v>0</v>
      </c>
      <c r="AF157" s="31">
        <f>IF($I157=AC$16,AD157,0)</f>
        <v>0</v>
      </c>
      <c r="AG157" s="29">
        <v>3829</v>
      </c>
      <c r="AH157" s="31">
        <f>100*AG157/$V157</f>
        <v>7.70856820744081</v>
      </c>
      <c r="AI157" s="29">
        <f>IF(AH157&gt;$V$8,1,0)</f>
        <v>0</v>
      </c>
      <c r="AJ157" s="31">
        <f>IF($I157=AG$16,AH157,0)</f>
        <v>0</v>
      </c>
      <c r="AK157" s="29">
        <v>7913</v>
      </c>
      <c r="AL157" s="31">
        <f>100*AK157/$V157</f>
        <v>15.9305041069415</v>
      </c>
      <c r="AM157" s="29">
        <f>IF(AL157&gt;$V$8,1,0)</f>
        <v>0</v>
      </c>
      <c r="AN157" s="31">
        <f>IF($I157=AK$16,AL157,0)</f>
        <v>0</v>
      </c>
      <c r="AO157" s="29">
        <v>2313</v>
      </c>
      <c r="AP157" s="31">
        <f>100*AO157/$V157</f>
        <v>4.65654694797874</v>
      </c>
      <c r="AQ157" s="29">
        <f>IF(AP157&gt;$V$8,1,0)</f>
        <v>0</v>
      </c>
      <c r="AR157" s="31">
        <f>IF($I157=AO$16,AP157,0)</f>
        <v>0</v>
      </c>
      <c r="AS157" s="29">
        <v>0</v>
      </c>
      <c r="AT157" s="31">
        <f>100*AS157/$V157</f>
        <v>0</v>
      </c>
      <c r="AU157" s="29">
        <f>IF(AT157&gt;$V$8,1,0)</f>
        <v>0</v>
      </c>
      <c r="AV157" s="31">
        <f>IF($I157=AS$16,AT157,0)</f>
        <v>0</v>
      </c>
      <c r="AW157" s="29">
        <v>0</v>
      </c>
      <c r="AX157" s="31">
        <f>100*AW157/$V157</f>
        <v>0</v>
      </c>
      <c r="AY157" s="29">
        <f>IF(AX157&gt;$V$8,1,0)</f>
        <v>0</v>
      </c>
      <c r="AZ157" s="31">
        <f>IF($I157=AW$16,AX157,0)</f>
        <v>0</v>
      </c>
      <c r="BA157" s="29">
        <v>0</v>
      </c>
      <c r="BB157" s="31">
        <f>100*BA157/$V157</f>
        <v>0</v>
      </c>
      <c r="BC157" s="29">
        <f>IF(BB157&gt;$V$8,1,0)</f>
        <v>0</v>
      </c>
      <c r="BD157" s="31">
        <f>IF($I157=BA$16,BB157,0)</f>
        <v>0</v>
      </c>
      <c r="BE157" s="29">
        <v>0</v>
      </c>
      <c r="BF157" s="31">
        <f>100*BE157/$V157</f>
        <v>0</v>
      </c>
      <c r="BG157" s="29">
        <f>IF(BF157&gt;$V$8,1,0)</f>
        <v>0</v>
      </c>
      <c r="BH157" s="31">
        <f>IF($I157=BE$16,BF157,0)</f>
        <v>0</v>
      </c>
      <c r="BI157" s="29">
        <v>0</v>
      </c>
      <c r="BJ157" s="31">
        <f>100*BI157/$V157</f>
        <v>0</v>
      </c>
      <c r="BK157" s="29">
        <f>IF(BJ157&gt;$V$8,1,0)</f>
        <v>0</v>
      </c>
      <c r="BL157" s="31">
        <f>IF($I157=BI$16,BJ157,0)</f>
        <v>0</v>
      </c>
      <c r="BM157" s="29">
        <v>0</v>
      </c>
      <c r="BN157" s="31">
        <f>100*BM157/$V157</f>
        <v>0</v>
      </c>
      <c r="BO157" s="29">
        <f>IF(BN157&gt;$V$8,1,0)</f>
        <v>0</v>
      </c>
      <c r="BP157" s="31">
        <f>IF($I157=BM$16,BN157,0)</f>
        <v>0</v>
      </c>
      <c r="BQ157" s="29">
        <v>0</v>
      </c>
      <c r="BR157" s="31">
        <f>100*BQ157/$V157</f>
        <v>0</v>
      </c>
      <c r="BS157" s="29">
        <f>IF(BR157&gt;$V$8,1,0)</f>
        <v>0</v>
      </c>
      <c r="BT157" s="31">
        <f>IF($I157=BQ$16,BR157,0)</f>
        <v>0</v>
      </c>
      <c r="BU157" s="29">
        <v>0</v>
      </c>
      <c r="BV157" s="31">
        <f>100*BU157/$V157</f>
        <v>0</v>
      </c>
      <c r="BW157" s="29">
        <f>IF(BV157&gt;$V$8,1,0)</f>
        <v>0</v>
      </c>
      <c r="BX157" s="31">
        <f>IF($I157=BU$16,BV157,0)</f>
        <v>0</v>
      </c>
      <c r="BY157" s="29">
        <v>0</v>
      </c>
      <c r="BZ157" s="29">
        <v>0</v>
      </c>
      <c r="CA157" s="28"/>
      <c r="CB157" s="20"/>
      <c r="CC157" s="21"/>
    </row>
    <row r="158" ht="15.75" customHeight="1">
      <c r="A158" t="s" s="32">
        <v>401</v>
      </c>
      <c r="B158" t="s" s="71">
        <f>_xlfn.IFS(H158=0,F158,K158=1,I158,L158=1,Q158)</f>
        <v>9</v>
      </c>
      <c r="C158" s="72">
        <f>_xlfn.IFS(H158=0,G158,K158=1,J158,L158=1,R158)</f>
        <v>46.6668337426695</v>
      </c>
      <c r="D158" t="s" s="68">
        <f>IF(F158="Lab","over","under")</f>
        <v>111</v>
      </c>
      <c r="E158" t="s" s="68">
        <v>112</v>
      </c>
      <c r="F158" t="s" s="74">
        <v>9</v>
      </c>
      <c r="G158" s="81">
        <f>AD158</f>
        <v>46.6668337426695</v>
      </c>
      <c r="H158" s="82">
        <f>K158+L158</f>
        <v>0</v>
      </c>
      <c r="I158" t="s" s="77">
        <v>25</v>
      </c>
      <c r="J158" s="81">
        <f>AV158</f>
        <v>30.5122550248108</v>
      </c>
      <c r="K158" s="13"/>
      <c r="L158" s="13"/>
      <c r="M158" s="13"/>
      <c r="N158" s="13"/>
      <c r="O158" t="s" s="68">
        <v>402</v>
      </c>
      <c r="P158" t="s" s="68">
        <v>401</v>
      </c>
      <c r="Q158" t="s" s="78">
        <v>21</v>
      </c>
      <c r="R158" s="83">
        <f>100*S158</f>
        <v>9.1774848</v>
      </c>
      <c r="S158" s="35">
        <v>0.09177484800000001</v>
      </c>
      <c r="T158" s="16"/>
      <c r="U158" s="37">
        <v>69028</v>
      </c>
      <c r="V158" s="37">
        <v>39902</v>
      </c>
      <c r="W158" s="37">
        <v>186</v>
      </c>
      <c r="X158" s="37">
        <v>6446</v>
      </c>
      <c r="Y158" s="37">
        <v>1720</v>
      </c>
      <c r="Z158" s="38">
        <f>100*Y158/$V158</f>
        <v>4.31056087414165</v>
      </c>
      <c r="AA158" s="37">
        <f>IF(Z158&gt;$V$8,1,0)</f>
        <v>0</v>
      </c>
      <c r="AB158" s="38">
        <f>IF($I158=Y$16,Z158,0)</f>
        <v>0</v>
      </c>
      <c r="AC158" s="37">
        <v>18621</v>
      </c>
      <c r="AD158" s="38">
        <f>100*AC158/$V158</f>
        <v>46.6668337426695</v>
      </c>
      <c r="AE158" s="37">
        <f>IF(AD158&gt;$V$8,1,0)</f>
        <v>0</v>
      </c>
      <c r="AF158" s="38">
        <f>IF($I158=AC$16,AD158,0)</f>
        <v>0</v>
      </c>
      <c r="AG158" s="37">
        <v>1316</v>
      </c>
      <c r="AH158" s="38">
        <f>100*AG158/$V158</f>
        <v>3.29808029672698</v>
      </c>
      <c r="AI158" s="37">
        <f>IF(AH158&gt;$V$8,1,0)</f>
        <v>0</v>
      </c>
      <c r="AJ158" s="38">
        <f>IF($I158=AG$16,AH158,0)</f>
        <v>0</v>
      </c>
      <c r="AK158" s="37">
        <v>2098</v>
      </c>
      <c r="AL158" s="38">
        <f>100*AK158/$V158</f>
        <v>5.25788181043557</v>
      </c>
      <c r="AM158" s="37">
        <f>IF(AL158&gt;$V$8,1,0)</f>
        <v>0</v>
      </c>
      <c r="AN158" s="38">
        <f>IF($I158=AK$16,AL158,0)</f>
        <v>0</v>
      </c>
      <c r="AO158" s="37">
        <v>3662</v>
      </c>
      <c r="AP158" s="38">
        <f>100*AO158/$V158</f>
        <v>9.17748483785274</v>
      </c>
      <c r="AQ158" s="37">
        <f>IF(AP158&gt;$V$8,1,0)</f>
        <v>0</v>
      </c>
      <c r="AR158" s="38">
        <f>IF($I158=AO$16,AP158,0)</f>
        <v>0</v>
      </c>
      <c r="AS158" s="37">
        <v>12175</v>
      </c>
      <c r="AT158" s="38">
        <f>100*AS158/$V158</f>
        <v>30.5122550248108</v>
      </c>
      <c r="AU158" s="37">
        <f>IF(AT158&gt;$V$8,1,0)</f>
        <v>0</v>
      </c>
      <c r="AV158" s="38">
        <f>IF($I158=AS$16,AT158,0)</f>
        <v>30.5122550248108</v>
      </c>
      <c r="AW158" s="37">
        <v>0</v>
      </c>
      <c r="AX158" s="38">
        <f>100*AW158/$V158</f>
        <v>0</v>
      </c>
      <c r="AY158" s="37">
        <f>IF(AX158&gt;$V$8,1,0)</f>
        <v>0</v>
      </c>
      <c r="AZ158" s="38">
        <f>IF($I158=AW$16,AX158,0)</f>
        <v>0</v>
      </c>
      <c r="BA158" s="37">
        <v>0</v>
      </c>
      <c r="BB158" s="38">
        <f>100*BA158/$V158</f>
        <v>0</v>
      </c>
      <c r="BC158" s="37">
        <f>IF(BB158&gt;$V$8,1,0)</f>
        <v>0</v>
      </c>
      <c r="BD158" s="38">
        <f>IF($I158=BA$16,BB158,0)</f>
        <v>0</v>
      </c>
      <c r="BE158" s="37">
        <v>0</v>
      </c>
      <c r="BF158" s="38">
        <f>100*BE158/$V158</f>
        <v>0</v>
      </c>
      <c r="BG158" s="37">
        <f>IF(BF158&gt;$V$8,1,0)</f>
        <v>0</v>
      </c>
      <c r="BH158" s="38">
        <f>IF($I158=BE$16,BF158,0)</f>
        <v>0</v>
      </c>
      <c r="BI158" s="37">
        <v>0</v>
      </c>
      <c r="BJ158" s="38">
        <f>100*BI158/$V158</f>
        <v>0</v>
      </c>
      <c r="BK158" s="37">
        <f>IF(BJ158&gt;$V$8,1,0)</f>
        <v>0</v>
      </c>
      <c r="BL158" s="38">
        <f>IF($I158=BI$16,BJ158,0)</f>
        <v>0</v>
      </c>
      <c r="BM158" s="37">
        <v>0</v>
      </c>
      <c r="BN158" s="38">
        <f>100*BM158/$V158</f>
        <v>0</v>
      </c>
      <c r="BO158" s="37">
        <f>IF(BN158&gt;$V$8,1,0)</f>
        <v>0</v>
      </c>
      <c r="BP158" s="38">
        <f>IF($I158=BM$16,BN158,0)</f>
        <v>0</v>
      </c>
      <c r="BQ158" s="37">
        <v>0</v>
      </c>
      <c r="BR158" s="38">
        <f>100*BQ158/$V158</f>
        <v>0</v>
      </c>
      <c r="BS158" s="37">
        <f>IF(BR158&gt;$V$8,1,0)</f>
        <v>0</v>
      </c>
      <c r="BT158" s="38">
        <f>IF($I158=BQ$16,BR158,0)</f>
        <v>0</v>
      </c>
      <c r="BU158" s="37">
        <v>0</v>
      </c>
      <c r="BV158" s="38">
        <f>100*BU158/$V158</f>
        <v>0</v>
      </c>
      <c r="BW158" s="37">
        <f>IF(BV158&gt;$V$8,1,0)</f>
        <v>0</v>
      </c>
      <c r="BX158" s="38">
        <f>IF($I158=BU$16,BV158,0)</f>
        <v>0</v>
      </c>
      <c r="BY158" s="37">
        <v>3364</v>
      </c>
      <c r="BZ158" s="37">
        <v>0</v>
      </c>
      <c r="CA158" s="16"/>
      <c r="CB158" s="20"/>
      <c r="CC158" s="21"/>
    </row>
    <row r="159" ht="15.75" customHeight="1">
      <c r="A159" t="s" s="32">
        <v>403</v>
      </c>
      <c r="B159" t="s" s="71">
        <f>_xlfn.IFS(H159=0,F159,K159=1,I159,L159=1,Q159)</f>
        <v>13</v>
      </c>
      <c r="C159" s="72">
        <f>_xlfn.IFS(H159=0,G159,K159=1,J159,L159=1,R159)</f>
        <v>20.2755344418052</v>
      </c>
      <c r="D159" t="s" s="73">
        <f>IF(F159="Lab","over","under")</f>
        <v>111</v>
      </c>
      <c r="E159" t="s" s="73">
        <v>112</v>
      </c>
      <c r="F159" t="s" s="74">
        <v>9</v>
      </c>
      <c r="G159" s="75">
        <f>AD159</f>
        <v>46.5890736342043</v>
      </c>
      <c r="H159" s="76">
        <f>K159+L159</f>
        <v>1</v>
      </c>
      <c r="I159" t="s" s="77">
        <v>13</v>
      </c>
      <c r="J159" s="75">
        <f>AJ159</f>
        <v>20.2755344418052</v>
      </c>
      <c r="K159" s="76">
        <v>1</v>
      </c>
      <c r="L159" s="25"/>
      <c r="M159" s="25"/>
      <c r="N159" s="25"/>
      <c r="O159" t="s" s="73">
        <v>404</v>
      </c>
      <c r="P159" t="s" s="73">
        <v>403</v>
      </c>
      <c r="Q159" t="s" s="78">
        <v>21</v>
      </c>
      <c r="R159" s="79">
        <f>100*S159</f>
        <v>16.2517815</v>
      </c>
      <c r="S159" s="80">
        <v>0.162517815</v>
      </c>
      <c r="T159" s="28"/>
      <c r="U159" s="29">
        <v>70321</v>
      </c>
      <c r="V159" s="29">
        <v>42100</v>
      </c>
      <c r="W159" s="29">
        <v>372</v>
      </c>
      <c r="X159" s="29">
        <v>11078</v>
      </c>
      <c r="Y159" s="29">
        <v>5073</v>
      </c>
      <c r="Z159" s="31">
        <f>100*Y159/$V159</f>
        <v>12.0498812351544</v>
      </c>
      <c r="AA159" s="29">
        <f>IF(Z159&gt;$V$8,1,0)</f>
        <v>0</v>
      </c>
      <c r="AB159" s="31">
        <f>IF($I159=Y$16,Z159,0)</f>
        <v>0</v>
      </c>
      <c r="AC159" s="29">
        <v>19614</v>
      </c>
      <c r="AD159" s="31">
        <f>100*AC159/$V159</f>
        <v>46.5890736342043</v>
      </c>
      <c r="AE159" s="29">
        <f>IF(AD159&gt;$V$8,1,0)</f>
        <v>0</v>
      </c>
      <c r="AF159" s="31">
        <f>IF($I159=AC$16,AD159,0)</f>
        <v>0</v>
      </c>
      <c r="AG159" s="29">
        <v>8536</v>
      </c>
      <c r="AH159" s="31">
        <f>100*AG159/$V159</f>
        <v>20.2755344418052</v>
      </c>
      <c r="AI159" s="29">
        <f>IF(AH159&gt;$V$8,1,0)</f>
        <v>0</v>
      </c>
      <c r="AJ159" s="31">
        <f>IF($I159=AG$16,AH159,0)</f>
        <v>20.2755344418052</v>
      </c>
      <c r="AK159" s="29">
        <v>0</v>
      </c>
      <c r="AL159" s="31">
        <f>100*AK159/$V159</f>
        <v>0</v>
      </c>
      <c r="AM159" s="29">
        <f>IF(AL159&gt;$V$8,1,0)</f>
        <v>0</v>
      </c>
      <c r="AN159" s="31">
        <f>IF($I159=AK$16,AL159,0)</f>
        <v>0</v>
      </c>
      <c r="AO159" s="29">
        <v>6842</v>
      </c>
      <c r="AP159" s="31">
        <f>100*AO159/$V159</f>
        <v>16.2517814726841</v>
      </c>
      <c r="AQ159" s="29">
        <f>IF(AP159&gt;$V$8,1,0)</f>
        <v>0</v>
      </c>
      <c r="AR159" s="31">
        <f>IF($I159=AO$16,AP159,0)</f>
        <v>0</v>
      </c>
      <c r="AS159" s="29">
        <v>0</v>
      </c>
      <c r="AT159" s="31">
        <f>100*AS159/$V159</f>
        <v>0</v>
      </c>
      <c r="AU159" s="29">
        <f>IF(AT159&gt;$V$8,1,0)</f>
        <v>0</v>
      </c>
      <c r="AV159" s="31">
        <f>IF($I159=AS$16,AT159,0)</f>
        <v>0</v>
      </c>
      <c r="AW159" s="29">
        <v>0</v>
      </c>
      <c r="AX159" s="31">
        <f>100*AW159/$V159</f>
        <v>0</v>
      </c>
      <c r="AY159" s="29">
        <f>IF(AX159&gt;$V$8,1,0)</f>
        <v>0</v>
      </c>
      <c r="AZ159" s="31">
        <f>IF($I159=AW$16,AX159,0)</f>
        <v>0</v>
      </c>
      <c r="BA159" s="29">
        <v>0</v>
      </c>
      <c r="BB159" s="31">
        <f>100*BA159/$V159</f>
        <v>0</v>
      </c>
      <c r="BC159" s="29">
        <f>IF(BB159&gt;$V$8,1,0)</f>
        <v>0</v>
      </c>
      <c r="BD159" s="31">
        <f>IF($I159=BA$16,BB159,0)</f>
        <v>0</v>
      </c>
      <c r="BE159" s="29">
        <v>0</v>
      </c>
      <c r="BF159" s="31">
        <f>100*BE159/$V159</f>
        <v>0</v>
      </c>
      <c r="BG159" s="29">
        <f>IF(BF159&gt;$V$8,1,0)</f>
        <v>0</v>
      </c>
      <c r="BH159" s="31">
        <f>IF($I159=BE$16,BF159,0)</f>
        <v>0</v>
      </c>
      <c r="BI159" s="29">
        <v>0</v>
      </c>
      <c r="BJ159" s="31">
        <f>100*BI159/$V159</f>
        <v>0</v>
      </c>
      <c r="BK159" s="29">
        <f>IF(BJ159&gt;$V$8,1,0)</f>
        <v>0</v>
      </c>
      <c r="BL159" s="31">
        <f>IF($I159=BI$16,BJ159,0)</f>
        <v>0</v>
      </c>
      <c r="BM159" s="29">
        <v>0</v>
      </c>
      <c r="BN159" s="31">
        <f>100*BM159/$V159</f>
        <v>0</v>
      </c>
      <c r="BO159" s="29">
        <f>IF(BN159&gt;$V$8,1,0)</f>
        <v>0</v>
      </c>
      <c r="BP159" s="31">
        <f>IF($I159=BM$16,BN159,0)</f>
        <v>0</v>
      </c>
      <c r="BQ159" s="29">
        <v>0</v>
      </c>
      <c r="BR159" s="31">
        <f>100*BQ159/$V159</f>
        <v>0</v>
      </c>
      <c r="BS159" s="29">
        <f>IF(BR159&gt;$V$8,1,0)</f>
        <v>0</v>
      </c>
      <c r="BT159" s="31">
        <f>IF($I159=BQ$16,BR159,0)</f>
        <v>0</v>
      </c>
      <c r="BU159" s="92">
        <v>0</v>
      </c>
      <c r="BV159" s="31">
        <f>100*BU159/$V159</f>
        <v>0</v>
      </c>
      <c r="BW159" s="29">
        <f>IF(BV159&gt;$V$8,1,0)</f>
        <v>0</v>
      </c>
      <c r="BX159" s="31">
        <f>IF($I159=BU$16,BV159,0)</f>
        <v>0</v>
      </c>
      <c r="BY159" s="29">
        <v>0</v>
      </c>
      <c r="BZ159" s="29">
        <v>0</v>
      </c>
      <c r="CA159" s="28"/>
      <c r="CB159" s="20"/>
      <c r="CC159" s="21"/>
    </row>
    <row r="160" ht="15.75" customHeight="1">
      <c r="A160" t="s" s="32">
        <v>405</v>
      </c>
      <c r="B160" t="s" s="71">
        <f>_xlfn.IFS(H160=0,F160,K160=1,I160,L160=1,Q160)</f>
        <v>33</v>
      </c>
      <c r="C160" s="72">
        <f>_xlfn.IFS(H160=0,G160,K160=1,J160,L160=1,R160)</f>
        <v>46.583618226947</v>
      </c>
      <c r="D160" t="s" s="68">
        <v>111</v>
      </c>
      <c r="E160" t="s" s="68">
        <v>112</v>
      </c>
      <c r="F160" t="s" s="74">
        <v>33</v>
      </c>
      <c r="G160" s="81">
        <f>BB160</f>
        <v>46.583618226947</v>
      </c>
      <c r="H160" s="82">
        <f>K160+L160</f>
        <v>0</v>
      </c>
      <c r="I160" t="s" s="77">
        <v>49</v>
      </c>
      <c r="J160" s="81">
        <f>BR160</f>
        <v>40.3175197864469</v>
      </c>
      <c r="K160" s="13"/>
      <c r="L160" s="13"/>
      <c r="M160" s="13"/>
      <c r="N160" s="13"/>
      <c r="O160" t="s" s="68">
        <v>406</v>
      </c>
      <c r="P160" t="s" s="68">
        <v>405</v>
      </c>
      <c r="Q160" t="s" s="78">
        <v>53</v>
      </c>
      <c r="R160" s="83">
        <f>100*S160</f>
        <v>4.4911722</v>
      </c>
      <c r="S160" s="35">
        <v>0.044911722</v>
      </c>
      <c r="T160" s="16"/>
      <c r="U160" s="37">
        <v>72917</v>
      </c>
      <c r="V160" s="37">
        <v>42706</v>
      </c>
      <c r="W160" s="37">
        <v>184</v>
      </c>
      <c r="X160" s="37">
        <v>2676</v>
      </c>
      <c r="Y160" s="37">
        <v>0</v>
      </c>
      <c r="Z160" s="38">
        <f>100*Y160/$V160</f>
        <v>0</v>
      </c>
      <c r="AA160" s="37">
        <f>IF(Z160&gt;$V$8,1,0)</f>
        <v>0</v>
      </c>
      <c r="AB160" s="38">
        <f>IF($I160=Y$16,Z160,0)</f>
        <v>0</v>
      </c>
      <c r="AC160" s="37">
        <v>0</v>
      </c>
      <c r="AD160" s="38">
        <f>100*AC160/$V160</f>
        <v>0</v>
      </c>
      <c r="AE160" s="37">
        <f>IF(AD160&gt;$V$8,1,0)</f>
        <v>0</v>
      </c>
      <c r="AF160" s="38">
        <f>IF($I160=AC$16,AD160,0)</f>
        <v>0</v>
      </c>
      <c r="AG160" s="37">
        <v>0</v>
      </c>
      <c r="AH160" s="38">
        <f>100*AG160/$V160</f>
        <v>0</v>
      </c>
      <c r="AI160" s="37">
        <f>IF(AH160&gt;$V$8,1,0)</f>
        <v>0</v>
      </c>
      <c r="AJ160" s="38">
        <f>IF($I160=AG$16,AH160,0)</f>
        <v>0</v>
      </c>
      <c r="AK160" s="37">
        <v>0</v>
      </c>
      <c r="AL160" s="38">
        <f>100*AK160/$V160</f>
        <v>0</v>
      </c>
      <c r="AM160" s="37">
        <f>IF(AL160&gt;$V$8,1,0)</f>
        <v>0</v>
      </c>
      <c r="AN160" s="38">
        <f>IF($I160=AK$16,AL160,0)</f>
        <v>0</v>
      </c>
      <c r="AO160" s="37">
        <v>1077</v>
      </c>
      <c r="AP160" s="38">
        <f>100*AO160/$V160</f>
        <v>2.52189387908022</v>
      </c>
      <c r="AQ160" s="37">
        <f>IF(AP160&gt;$V$8,1,0)</f>
        <v>0</v>
      </c>
      <c r="AR160" s="38">
        <f>IF($I160=AO$16,AP160,0)</f>
        <v>0</v>
      </c>
      <c r="AS160" s="37">
        <v>0</v>
      </c>
      <c r="AT160" s="38">
        <f>100*AS160/$V160</f>
        <v>0</v>
      </c>
      <c r="AU160" s="37">
        <f>IF(AT160&gt;$V$8,1,0)</f>
        <v>0</v>
      </c>
      <c r="AV160" s="38">
        <f>IF($I160=AS$16,AT160,0)</f>
        <v>0</v>
      </c>
      <c r="AW160" s="37">
        <v>0</v>
      </c>
      <c r="AX160" s="38">
        <f>100*AW160/$V160</f>
        <v>0</v>
      </c>
      <c r="AY160" s="37">
        <f>IF(AX160&gt;$V$8,1,0)</f>
        <v>0</v>
      </c>
      <c r="AZ160" s="38">
        <f>IF($I160=AW$16,AX160,0)</f>
        <v>0</v>
      </c>
      <c r="BA160" s="37">
        <v>19894</v>
      </c>
      <c r="BB160" s="38">
        <f>100*BA160/$V160</f>
        <v>46.583618226947</v>
      </c>
      <c r="BC160" s="37">
        <f>IF(BB160&gt;$V$8,1,0)</f>
        <v>0</v>
      </c>
      <c r="BD160" s="38">
        <f>IF($I160=BA$16,BB160,0)</f>
        <v>0</v>
      </c>
      <c r="BE160" s="37">
        <v>0</v>
      </c>
      <c r="BF160" s="38">
        <f>100*BE160/$V160</f>
        <v>0</v>
      </c>
      <c r="BG160" s="37">
        <f>IF(BF160&gt;$V$8,1,0)</f>
        <v>0</v>
      </c>
      <c r="BH160" s="38">
        <f>IF($I160=BE$16,BF160,0)</f>
        <v>0</v>
      </c>
      <c r="BI160" s="37">
        <v>619</v>
      </c>
      <c r="BJ160" s="38">
        <f>100*BI160/$V160</f>
        <v>1.44944504285112</v>
      </c>
      <c r="BK160" s="37">
        <f>IF(BJ160&gt;$V$8,1,0)</f>
        <v>0</v>
      </c>
      <c r="BL160" s="38">
        <f>IF($I160=BI$16,BJ160,0)</f>
        <v>0</v>
      </c>
      <c r="BM160" s="37">
        <v>1818</v>
      </c>
      <c r="BN160" s="38">
        <f>100*BM160/$V160</f>
        <v>4.25701306607971</v>
      </c>
      <c r="BO160" s="37">
        <f>IF(BN160&gt;$V$8,1,0)</f>
        <v>0</v>
      </c>
      <c r="BP160" s="38">
        <f>IF($I160=BM$16,BN160,0)</f>
        <v>0</v>
      </c>
      <c r="BQ160" s="37">
        <v>17218</v>
      </c>
      <c r="BR160" s="38">
        <f>100*BQ160/$V160</f>
        <v>40.3175197864469</v>
      </c>
      <c r="BS160" s="37">
        <f>IF(BR160&gt;$V$8,1,0)</f>
        <v>0</v>
      </c>
      <c r="BT160" s="38">
        <f>IF($I160=BQ$16,BR160,0)</f>
        <v>40.3175197864469</v>
      </c>
      <c r="BU160" s="93">
        <v>1918</v>
      </c>
      <c r="BV160" s="38">
        <f>100*BU160/$V160</f>
        <v>4.49117220062755</v>
      </c>
      <c r="BW160" s="37">
        <f>IF(BV160&gt;$V$8,1,0)</f>
        <v>0</v>
      </c>
      <c r="BX160" s="38">
        <f>IF($I160=BU$16,BV160,0)</f>
        <v>4.49117220062755</v>
      </c>
      <c r="BY160" s="37">
        <v>0</v>
      </c>
      <c r="BZ160" s="37">
        <v>0</v>
      </c>
      <c r="CA160" s="16"/>
      <c r="CB160" s="20"/>
      <c r="CC160" s="21"/>
    </row>
    <row r="161" ht="15.75" customHeight="1">
      <c r="A161" t="s" s="32">
        <v>407</v>
      </c>
      <c r="B161" t="s" s="71">
        <f>_xlfn.IFS(H161=0,F161,K161=1,I161,L161=1,Q161)</f>
        <v>9</v>
      </c>
      <c r="C161" s="72">
        <f>_xlfn.IFS(H161=0,G161,K161=1,J161,L161=1,R161)</f>
        <v>46.4829743713151</v>
      </c>
      <c r="D161" t="s" s="73">
        <f>IF(F161="Lab","over","under")</f>
        <v>111</v>
      </c>
      <c r="E161" t="s" s="73">
        <v>112</v>
      </c>
      <c r="F161" t="s" s="74">
        <v>9</v>
      </c>
      <c r="G161" s="75">
        <f>AD161</f>
        <v>46.4829743713151</v>
      </c>
      <c r="H161" s="76">
        <f>K161+L161</f>
        <v>0</v>
      </c>
      <c r="I161" t="s" s="77">
        <v>5</v>
      </c>
      <c r="J161" s="75">
        <f>AB161</f>
        <v>20.445193117555</v>
      </c>
      <c r="K161" s="25"/>
      <c r="L161" s="25"/>
      <c r="M161" s="25"/>
      <c r="N161" s="25"/>
      <c r="O161" t="s" s="73">
        <v>408</v>
      </c>
      <c r="P161" t="s" s="73">
        <v>407</v>
      </c>
      <c r="Q161" t="s" s="78">
        <v>17</v>
      </c>
      <c r="R161" s="79">
        <f>100*S161</f>
        <v>19.00373</v>
      </c>
      <c r="S161" s="80">
        <v>0.1900373</v>
      </c>
      <c r="T161" s="28"/>
      <c r="U161" s="29">
        <v>71645</v>
      </c>
      <c r="V161" s="29">
        <v>41555</v>
      </c>
      <c r="W161" s="29">
        <v>135</v>
      </c>
      <c r="X161" s="29">
        <v>10820</v>
      </c>
      <c r="Y161" s="29">
        <v>8496</v>
      </c>
      <c r="Z161" s="31">
        <f>100*Y161/$V161</f>
        <v>20.445193117555</v>
      </c>
      <c r="AA161" s="29">
        <f>IF(Z161&gt;$V$8,1,0)</f>
        <v>0</v>
      </c>
      <c r="AB161" s="31">
        <f>IF($I161=Y$16,Z161,0)</f>
        <v>20.445193117555</v>
      </c>
      <c r="AC161" s="29">
        <v>19316</v>
      </c>
      <c r="AD161" s="31">
        <f>100*AC161/$V161</f>
        <v>46.4829743713151</v>
      </c>
      <c r="AE161" s="29">
        <f>IF(AD161&gt;$V$8,1,0)</f>
        <v>0</v>
      </c>
      <c r="AF161" s="31">
        <f>IF($I161=AC$16,AD161,0)</f>
        <v>0</v>
      </c>
      <c r="AG161" s="29">
        <v>2553</v>
      </c>
      <c r="AH161" s="31">
        <f>100*AG161/$V161</f>
        <v>6.14366502225966</v>
      </c>
      <c r="AI161" s="29">
        <f>IF(AH161&gt;$V$8,1,0)</f>
        <v>0</v>
      </c>
      <c r="AJ161" s="31">
        <f>IF($I161=AG$16,AH161,0)</f>
        <v>0</v>
      </c>
      <c r="AK161" s="29">
        <v>7897</v>
      </c>
      <c r="AL161" s="31">
        <f>100*AK161/$V161</f>
        <v>19.0037299963903</v>
      </c>
      <c r="AM161" s="29">
        <f>IF(AL161&gt;$V$8,1,0)</f>
        <v>0</v>
      </c>
      <c r="AN161" s="31">
        <f>IF($I161=AK$16,AL161,0)</f>
        <v>0</v>
      </c>
      <c r="AO161" s="29">
        <v>2682</v>
      </c>
      <c r="AP161" s="31">
        <f>100*AO161/$V161</f>
        <v>6.45409697990615</v>
      </c>
      <c r="AQ161" s="29">
        <f>IF(AP161&gt;$V$8,1,0)</f>
        <v>0</v>
      </c>
      <c r="AR161" s="31">
        <f>IF($I161=AO$16,AP161,0)</f>
        <v>0</v>
      </c>
      <c r="AS161" s="29">
        <v>0</v>
      </c>
      <c r="AT161" s="31">
        <f>100*AS161/$V161</f>
        <v>0</v>
      </c>
      <c r="AU161" s="29">
        <f>IF(AT161&gt;$V$8,1,0)</f>
        <v>0</v>
      </c>
      <c r="AV161" s="31">
        <f>IF($I161=AS$16,AT161,0)</f>
        <v>0</v>
      </c>
      <c r="AW161" s="29">
        <v>0</v>
      </c>
      <c r="AX161" s="31">
        <f>100*AW161/$V161</f>
        <v>0</v>
      </c>
      <c r="AY161" s="29">
        <f>IF(AX161&gt;$V$8,1,0)</f>
        <v>0</v>
      </c>
      <c r="AZ161" s="31">
        <f>IF($I161=AW$16,AX161,0)</f>
        <v>0</v>
      </c>
      <c r="BA161" s="29">
        <v>0</v>
      </c>
      <c r="BB161" s="31">
        <f>100*BA161/$V161</f>
        <v>0</v>
      </c>
      <c r="BC161" s="29">
        <f>IF(BB161&gt;$V$8,1,0)</f>
        <v>0</v>
      </c>
      <c r="BD161" s="31">
        <f>IF($I161=BA$16,BB161,0)</f>
        <v>0</v>
      </c>
      <c r="BE161" s="29">
        <v>0</v>
      </c>
      <c r="BF161" s="31">
        <f>100*BE161/$V161</f>
        <v>0</v>
      </c>
      <c r="BG161" s="29">
        <f>IF(BF161&gt;$V$8,1,0)</f>
        <v>0</v>
      </c>
      <c r="BH161" s="31">
        <f>IF($I161=BE$16,BF161,0)</f>
        <v>0</v>
      </c>
      <c r="BI161" s="29">
        <v>0</v>
      </c>
      <c r="BJ161" s="31">
        <f>100*BI161/$V161</f>
        <v>0</v>
      </c>
      <c r="BK161" s="29">
        <f>IF(BJ161&gt;$V$8,1,0)</f>
        <v>0</v>
      </c>
      <c r="BL161" s="31">
        <f>IF($I161=BI$16,BJ161,0)</f>
        <v>0</v>
      </c>
      <c r="BM161" s="29">
        <v>0</v>
      </c>
      <c r="BN161" s="31">
        <f>100*BM161/$V161</f>
        <v>0</v>
      </c>
      <c r="BO161" s="29">
        <f>IF(BN161&gt;$V$8,1,0)</f>
        <v>0</v>
      </c>
      <c r="BP161" s="31">
        <f>IF($I161=BM$16,BN161,0)</f>
        <v>0</v>
      </c>
      <c r="BQ161" s="29">
        <v>0</v>
      </c>
      <c r="BR161" s="31">
        <f>100*BQ161/$V161</f>
        <v>0</v>
      </c>
      <c r="BS161" s="29">
        <f>IF(BR161&gt;$V$8,1,0)</f>
        <v>0</v>
      </c>
      <c r="BT161" s="31">
        <f>IF($I161=BQ$16,BR161,0)</f>
        <v>0</v>
      </c>
      <c r="BU161" s="95">
        <v>0</v>
      </c>
      <c r="BV161" s="31">
        <f>100*BU161/$V161</f>
        <v>0</v>
      </c>
      <c r="BW161" s="29">
        <f>IF(BV161&gt;$V$8,1,0)</f>
        <v>0</v>
      </c>
      <c r="BX161" s="31">
        <f>IF($I161=BU$16,BV161,0)</f>
        <v>0</v>
      </c>
      <c r="BY161" s="29">
        <v>245</v>
      </c>
      <c r="BZ161" s="29">
        <v>0</v>
      </c>
      <c r="CA161" s="28"/>
      <c r="CB161" s="20"/>
      <c r="CC161" s="21"/>
    </row>
    <row r="162" ht="15.75" customHeight="1">
      <c r="A162" t="s" s="32">
        <v>409</v>
      </c>
      <c r="B162" t="s" s="71">
        <f>_xlfn.IFS(H162=0,F162,K162=1,I162,L162=1,Q162)</f>
        <v>9</v>
      </c>
      <c r="C162" s="72">
        <f>_xlfn.IFS(H162=0,G162,K162=1,J162,L162=1,R162)</f>
        <v>46.3718512884591</v>
      </c>
      <c r="D162" t="s" s="68">
        <f>IF(F162="Lab","over","under")</f>
        <v>111</v>
      </c>
      <c r="E162" t="s" s="68">
        <v>112</v>
      </c>
      <c r="F162" t="s" s="74">
        <v>9</v>
      </c>
      <c r="G162" s="81">
        <f>AD162</f>
        <v>46.3718512884591</v>
      </c>
      <c r="H162" s="82">
        <f>K162+L162</f>
        <v>0</v>
      </c>
      <c r="I162" t="s" s="77">
        <v>5</v>
      </c>
      <c r="J162" s="81">
        <f>AB162</f>
        <v>25.7492620561018</v>
      </c>
      <c r="K162" s="13"/>
      <c r="L162" s="13"/>
      <c r="M162" s="13"/>
      <c r="N162" s="13"/>
      <c r="O162" t="s" s="68">
        <v>410</v>
      </c>
      <c r="P162" t="s" s="68">
        <v>409</v>
      </c>
      <c r="Q162" t="s" s="78">
        <v>17</v>
      </c>
      <c r="R162" s="83">
        <f>100*S162</f>
        <v>11.4612195</v>
      </c>
      <c r="S162" s="35">
        <v>0.114612195</v>
      </c>
      <c r="T162" s="16"/>
      <c r="U162" s="37">
        <v>77905</v>
      </c>
      <c r="V162" s="37">
        <v>55221</v>
      </c>
      <c r="W162" s="37">
        <v>227</v>
      </c>
      <c r="X162" s="37">
        <v>11388</v>
      </c>
      <c r="Y162" s="37">
        <v>14219</v>
      </c>
      <c r="Z162" s="38">
        <f>100*Y162/$V162</f>
        <v>25.7492620561018</v>
      </c>
      <c r="AA162" s="37">
        <f>IF(Z162&gt;$V$8,1,0)</f>
        <v>0</v>
      </c>
      <c r="AB162" s="38">
        <f>IF($I162=Y$16,Z162,0)</f>
        <v>25.7492620561018</v>
      </c>
      <c r="AC162" s="37">
        <v>25607</v>
      </c>
      <c r="AD162" s="38">
        <f>100*AC162/$V162</f>
        <v>46.3718512884591</v>
      </c>
      <c r="AE162" s="37">
        <f>IF(AD162&gt;$V$8,1,0)</f>
        <v>0</v>
      </c>
      <c r="AF162" s="38">
        <f>IF($I162=AC$16,AD162,0)</f>
        <v>0</v>
      </c>
      <c r="AG162" s="37">
        <v>2913</v>
      </c>
      <c r="AH162" s="38">
        <f>100*AG162/$V162</f>
        <v>5.2751670560113</v>
      </c>
      <c r="AI162" s="37">
        <f>IF(AH162&gt;$V$8,1,0)</f>
        <v>0</v>
      </c>
      <c r="AJ162" s="38">
        <f>IF($I162=AG$16,AH162,0)</f>
        <v>0</v>
      </c>
      <c r="AK162" s="37">
        <v>6329</v>
      </c>
      <c r="AL162" s="38">
        <f>100*AK162/$V162</f>
        <v>11.4612194636099</v>
      </c>
      <c r="AM162" s="37">
        <f>IF(AL162&gt;$V$8,1,0)</f>
        <v>0</v>
      </c>
      <c r="AN162" s="38">
        <f>IF($I162=AK$16,AL162,0)</f>
        <v>0</v>
      </c>
      <c r="AO162" s="37">
        <v>5729</v>
      </c>
      <c r="AP162" s="38">
        <f>100*AO162/$V162</f>
        <v>10.3746763006827</v>
      </c>
      <c r="AQ162" s="37">
        <f>IF(AP162&gt;$V$8,1,0)</f>
        <v>0</v>
      </c>
      <c r="AR162" s="38">
        <f>IF($I162=AO$16,AP162,0)</f>
        <v>0</v>
      </c>
      <c r="AS162" s="37">
        <v>0</v>
      </c>
      <c r="AT162" s="38">
        <f>100*AS162/$V162</f>
        <v>0</v>
      </c>
      <c r="AU162" s="37">
        <f>IF(AT162&gt;$V$8,1,0)</f>
        <v>0</v>
      </c>
      <c r="AV162" s="38">
        <f>IF($I162=AS$16,AT162,0)</f>
        <v>0</v>
      </c>
      <c r="AW162" s="37">
        <v>0</v>
      </c>
      <c r="AX162" s="38">
        <f>100*AW162/$V162</f>
        <v>0</v>
      </c>
      <c r="AY162" s="37">
        <f>IF(AX162&gt;$V$8,1,0)</f>
        <v>0</v>
      </c>
      <c r="AZ162" s="38">
        <f>IF($I162=AW$16,AX162,0)</f>
        <v>0</v>
      </c>
      <c r="BA162" s="37">
        <v>0</v>
      </c>
      <c r="BB162" s="38">
        <f>100*BA162/$V162</f>
        <v>0</v>
      </c>
      <c r="BC162" s="37">
        <f>IF(BB162&gt;$V$8,1,0)</f>
        <v>0</v>
      </c>
      <c r="BD162" s="38">
        <f>IF($I162=BA$16,BB162,0)</f>
        <v>0</v>
      </c>
      <c r="BE162" s="37">
        <v>0</v>
      </c>
      <c r="BF162" s="38">
        <f>100*BE162/$V162</f>
        <v>0</v>
      </c>
      <c r="BG162" s="37">
        <f>IF(BF162&gt;$V$8,1,0)</f>
        <v>0</v>
      </c>
      <c r="BH162" s="38">
        <f>IF($I162=BE$16,BF162,0)</f>
        <v>0</v>
      </c>
      <c r="BI162" s="37">
        <v>0</v>
      </c>
      <c r="BJ162" s="38">
        <f>100*BI162/$V162</f>
        <v>0</v>
      </c>
      <c r="BK162" s="37">
        <f>IF(BJ162&gt;$V$8,1,0)</f>
        <v>0</v>
      </c>
      <c r="BL162" s="38">
        <f>IF($I162=BI$16,BJ162,0)</f>
        <v>0</v>
      </c>
      <c r="BM162" s="37">
        <v>0</v>
      </c>
      <c r="BN162" s="38">
        <f>100*BM162/$V162</f>
        <v>0</v>
      </c>
      <c r="BO162" s="37">
        <f>IF(BN162&gt;$V$8,1,0)</f>
        <v>0</v>
      </c>
      <c r="BP162" s="38">
        <f>IF($I162=BM$16,BN162,0)</f>
        <v>0</v>
      </c>
      <c r="BQ162" s="37">
        <v>0</v>
      </c>
      <c r="BR162" s="38">
        <f>100*BQ162/$V162</f>
        <v>0</v>
      </c>
      <c r="BS162" s="37">
        <f>IF(BR162&gt;$V$8,1,0)</f>
        <v>0</v>
      </c>
      <c r="BT162" s="38">
        <f>IF($I162=BQ$16,BR162,0)</f>
        <v>0</v>
      </c>
      <c r="BU162" s="37">
        <v>0</v>
      </c>
      <c r="BV162" s="38">
        <f>100*BU162/$V162</f>
        <v>0</v>
      </c>
      <c r="BW162" s="37">
        <f>IF(BV162&gt;$V$8,1,0)</f>
        <v>0</v>
      </c>
      <c r="BX162" s="38">
        <f>IF($I162=BU$16,BV162,0)</f>
        <v>0</v>
      </c>
      <c r="BY162" s="37">
        <v>435</v>
      </c>
      <c r="BZ162" s="37">
        <v>0</v>
      </c>
      <c r="CA162" s="16"/>
      <c r="CB162" s="20"/>
      <c r="CC162" s="21"/>
    </row>
    <row r="163" ht="15.75" customHeight="1">
      <c r="A163" t="s" s="32">
        <v>411</v>
      </c>
      <c r="B163" t="s" s="71">
        <f>_xlfn.IFS(H163=0,F163,K163=1,I163,L163=1,Q163)</f>
        <v>9</v>
      </c>
      <c r="C163" s="72">
        <f>_xlfn.IFS(H163=0,G163,K163=1,J163,L163=1,R163)</f>
        <v>46.357430281676</v>
      </c>
      <c r="D163" t="s" s="73">
        <f>IF(F163="Lab","over","under")</f>
        <v>111</v>
      </c>
      <c r="E163" t="s" s="73">
        <v>112</v>
      </c>
      <c r="F163" t="s" s="74">
        <v>9</v>
      </c>
      <c r="G163" s="75">
        <f>AD163</f>
        <v>46.357430281676</v>
      </c>
      <c r="H163" s="76">
        <f>K163+L163</f>
        <v>0</v>
      </c>
      <c r="I163" t="s" s="77">
        <v>5</v>
      </c>
      <c r="J163" s="75">
        <f>AB163</f>
        <v>26.3418149786791</v>
      </c>
      <c r="K163" s="25"/>
      <c r="L163" s="25"/>
      <c r="M163" s="25"/>
      <c r="N163" s="25"/>
      <c r="O163" t="s" s="73">
        <v>412</v>
      </c>
      <c r="P163" t="s" s="73">
        <v>411</v>
      </c>
      <c r="Q163" t="s" s="78">
        <v>17</v>
      </c>
      <c r="R163" s="79">
        <f>100*S163</f>
        <v>12.8565995</v>
      </c>
      <c r="S163" s="80">
        <v>0.128565995</v>
      </c>
      <c r="T163" s="28"/>
      <c r="U163" s="29">
        <v>72838</v>
      </c>
      <c r="V163" s="29">
        <v>49951</v>
      </c>
      <c r="W163" s="29">
        <v>187</v>
      </c>
      <c r="X163" s="29">
        <v>9998</v>
      </c>
      <c r="Y163" s="29">
        <v>13158</v>
      </c>
      <c r="Z163" s="31">
        <f>100*Y163/$V163</f>
        <v>26.3418149786791</v>
      </c>
      <c r="AA163" s="29">
        <f>IF(Z163&gt;$V$8,1,0)</f>
        <v>0</v>
      </c>
      <c r="AB163" s="31">
        <f>IF($I163=Y$16,Z163,0)</f>
        <v>26.3418149786791</v>
      </c>
      <c r="AC163" s="29">
        <v>23156</v>
      </c>
      <c r="AD163" s="31">
        <f>100*AC163/$V163</f>
        <v>46.357430281676</v>
      </c>
      <c r="AE163" s="29">
        <f>IF(AD163&gt;$V$8,1,0)</f>
        <v>0</v>
      </c>
      <c r="AF163" s="31">
        <f>IF($I163=AC$16,AD163,0)</f>
        <v>0</v>
      </c>
      <c r="AG163" s="29">
        <v>3055</v>
      </c>
      <c r="AH163" s="31">
        <f>100*AG163/$V163</f>
        <v>6.11599367380032</v>
      </c>
      <c r="AI163" s="29">
        <f>IF(AH163&gt;$V$8,1,0)</f>
        <v>0</v>
      </c>
      <c r="AJ163" s="31">
        <f>IF($I163=AG$16,AH163,0)</f>
        <v>0</v>
      </c>
      <c r="AK163" s="29">
        <v>6422</v>
      </c>
      <c r="AL163" s="31">
        <f>100*AK163/$V163</f>
        <v>12.8565994674781</v>
      </c>
      <c r="AM163" s="29">
        <f>IF(AL163&gt;$V$8,1,0)</f>
        <v>0</v>
      </c>
      <c r="AN163" s="31">
        <f>IF($I163=AK$16,AL163,0)</f>
        <v>0</v>
      </c>
      <c r="AO163" s="29">
        <v>4160</v>
      </c>
      <c r="AP163" s="31">
        <f>100*AO163/$V163</f>
        <v>8.3281615983664</v>
      </c>
      <c r="AQ163" s="29">
        <f>IF(AP163&gt;$V$8,1,0)</f>
        <v>0</v>
      </c>
      <c r="AR163" s="31">
        <f>IF($I163=AO$16,AP163,0)</f>
        <v>0</v>
      </c>
      <c r="AS163" s="29">
        <v>0</v>
      </c>
      <c r="AT163" s="31">
        <f>100*AS163/$V163</f>
        <v>0</v>
      </c>
      <c r="AU163" s="29">
        <f>IF(AT163&gt;$V$8,1,0)</f>
        <v>0</v>
      </c>
      <c r="AV163" s="31">
        <f>IF($I163=AS$16,AT163,0)</f>
        <v>0</v>
      </c>
      <c r="AW163" s="29">
        <v>0</v>
      </c>
      <c r="AX163" s="31">
        <f>100*AW163/$V163</f>
        <v>0</v>
      </c>
      <c r="AY163" s="29">
        <f>IF(AX163&gt;$V$8,1,0)</f>
        <v>0</v>
      </c>
      <c r="AZ163" s="31">
        <f>IF($I163=AW$16,AX163,0)</f>
        <v>0</v>
      </c>
      <c r="BA163" s="29">
        <v>0</v>
      </c>
      <c r="BB163" s="31">
        <f>100*BA163/$V163</f>
        <v>0</v>
      </c>
      <c r="BC163" s="29">
        <f>IF(BB163&gt;$V$8,1,0)</f>
        <v>0</v>
      </c>
      <c r="BD163" s="31">
        <f>IF($I163=BA$16,BB163,0)</f>
        <v>0</v>
      </c>
      <c r="BE163" s="29">
        <v>0</v>
      </c>
      <c r="BF163" s="31">
        <f>100*BE163/$V163</f>
        <v>0</v>
      </c>
      <c r="BG163" s="29">
        <f>IF(BF163&gt;$V$8,1,0)</f>
        <v>0</v>
      </c>
      <c r="BH163" s="31">
        <f>IF($I163=BE$16,BF163,0)</f>
        <v>0</v>
      </c>
      <c r="BI163" s="29">
        <v>0</v>
      </c>
      <c r="BJ163" s="31">
        <f>100*BI163/$V163</f>
        <v>0</v>
      </c>
      <c r="BK163" s="29">
        <f>IF(BJ163&gt;$V$8,1,0)</f>
        <v>0</v>
      </c>
      <c r="BL163" s="31">
        <f>IF($I163=BI$16,BJ163,0)</f>
        <v>0</v>
      </c>
      <c r="BM163" s="29">
        <v>0</v>
      </c>
      <c r="BN163" s="31">
        <f>100*BM163/$V163</f>
        <v>0</v>
      </c>
      <c r="BO163" s="29">
        <f>IF(BN163&gt;$V$8,1,0)</f>
        <v>0</v>
      </c>
      <c r="BP163" s="31">
        <f>IF($I163=BM$16,BN163,0)</f>
        <v>0</v>
      </c>
      <c r="BQ163" s="29">
        <v>0</v>
      </c>
      <c r="BR163" s="31">
        <f>100*BQ163/$V163</f>
        <v>0</v>
      </c>
      <c r="BS163" s="29">
        <f>IF(BR163&gt;$V$8,1,0)</f>
        <v>0</v>
      </c>
      <c r="BT163" s="31">
        <f>IF($I163=BQ$16,BR163,0)</f>
        <v>0</v>
      </c>
      <c r="BU163" s="29">
        <v>0</v>
      </c>
      <c r="BV163" s="31">
        <f>100*BU163/$V163</f>
        <v>0</v>
      </c>
      <c r="BW163" s="29">
        <f>IF(BV163&gt;$V$8,1,0)</f>
        <v>0</v>
      </c>
      <c r="BX163" s="31">
        <f>IF($I163=BU$16,BV163,0)</f>
        <v>0</v>
      </c>
      <c r="BY163" s="29">
        <v>13498</v>
      </c>
      <c r="BZ163" s="29">
        <v>0</v>
      </c>
      <c r="CA163" s="28"/>
      <c r="CB163" s="20"/>
      <c r="CC163" s="21"/>
    </row>
    <row r="164" ht="15.75" customHeight="1">
      <c r="A164" t="s" s="32">
        <v>413</v>
      </c>
      <c r="B164" t="s" s="71">
        <f>_xlfn.IFS(H164=0,F164,K164=1,I164,L164=1,Q164)</f>
        <v>9</v>
      </c>
      <c r="C164" s="72">
        <f>_xlfn.IFS(H164=0,G164,K164=1,J164,L164=1,R164)</f>
        <v>46.2963715411808</v>
      </c>
      <c r="D164" t="s" s="68">
        <f>IF(F164="Lab","over","under")</f>
        <v>111</v>
      </c>
      <c r="E164" t="s" s="68">
        <v>112</v>
      </c>
      <c r="F164" t="s" s="74">
        <v>9</v>
      </c>
      <c r="G164" s="81">
        <f>AD164</f>
        <v>46.2963715411808</v>
      </c>
      <c r="H164" s="82">
        <f>K164+L164</f>
        <v>0</v>
      </c>
      <c r="I164" t="s" s="77">
        <v>5</v>
      </c>
      <c r="J164" s="81">
        <f>AB164</f>
        <v>25.5840884157491</v>
      </c>
      <c r="K164" s="13"/>
      <c r="L164" s="13"/>
      <c r="M164" s="13"/>
      <c r="N164" s="13"/>
      <c r="O164" t="s" s="68">
        <v>414</v>
      </c>
      <c r="P164" t="s" s="68">
        <v>413</v>
      </c>
      <c r="Q164" t="s" s="78">
        <v>17</v>
      </c>
      <c r="R164" s="83">
        <f>100*S164</f>
        <v>19.4323676</v>
      </c>
      <c r="S164" s="35">
        <v>0.194323676</v>
      </c>
      <c r="T164" s="16"/>
      <c r="U164" s="37">
        <v>78043</v>
      </c>
      <c r="V164" s="37">
        <v>49222</v>
      </c>
      <c r="W164" s="37">
        <v>161</v>
      </c>
      <c r="X164" s="37">
        <v>10195</v>
      </c>
      <c r="Y164" s="37">
        <v>12593</v>
      </c>
      <c r="Z164" s="38">
        <f>100*Y164/$V164</f>
        <v>25.5840884157491</v>
      </c>
      <c r="AA164" s="37">
        <f>IF(Z164&gt;$V$8,1,0)</f>
        <v>0</v>
      </c>
      <c r="AB164" s="38">
        <f>IF($I164=Y$16,Z164,0)</f>
        <v>25.5840884157491</v>
      </c>
      <c r="AC164" s="37">
        <v>22788</v>
      </c>
      <c r="AD164" s="38">
        <f>100*AC164/$V164</f>
        <v>46.2963715411808</v>
      </c>
      <c r="AE164" s="37">
        <f>IF(AD164&gt;$V$8,1,0)</f>
        <v>0</v>
      </c>
      <c r="AF164" s="38">
        <f>IF($I164=AC$16,AD164,0)</f>
        <v>0</v>
      </c>
      <c r="AG164" s="37">
        <v>1792</v>
      </c>
      <c r="AH164" s="38">
        <f>100*AG164/$V164</f>
        <v>3.64064849051237</v>
      </c>
      <c r="AI164" s="37">
        <f>IF(AH164&gt;$V$8,1,0)</f>
        <v>0</v>
      </c>
      <c r="AJ164" s="38">
        <f>IF($I164=AG$16,AH164,0)</f>
        <v>0</v>
      </c>
      <c r="AK164" s="37">
        <v>9565</v>
      </c>
      <c r="AL164" s="38">
        <f>100*AK164/$V164</f>
        <v>19.432367640486</v>
      </c>
      <c r="AM164" s="37">
        <f>IF(AL164&gt;$V$8,1,0)</f>
        <v>0</v>
      </c>
      <c r="AN164" s="38">
        <f>IF($I164=AK$16,AL164,0)</f>
        <v>0</v>
      </c>
      <c r="AO164" s="37">
        <v>2484</v>
      </c>
      <c r="AP164" s="38">
        <f>100*AO164/$V164</f>
        <v>5.04652391207184</v>
      </c>
      <c r="AQ164" s="37">
        <f>IF(AP164&gt;$V$8,1,0)</f>
        <v>0</v>
      </c>
      <c r="AR164" s="38">
        <f>IF($I164=AO$16,AP164,0)</f>
        <v>0</v>
      </c>
      <c r="AS164" s="37">
        <v>0</v>
      </c>
      <c r="AT164" s="38">
        <f>100*AS164/$V164</f>
        <v>0</v>
      </c>
      <c r="AU164" s="37">
        <f>IF(AT164&gt;$V$8,1,0)</f>
        <v>0</v>
      </c>
      <c r="AV164" s="38">
        <f>IF($I164=AS$16,AT164,0)</f>
        <v>0</v>
      </c>
      <c r="AW164" s="37">
        <v>0</v>
      </c>
      <c r="AX164" s="38">
        <f>100*AW164/$V164</f>
        <v>0</v>
      </c>
      <c r="AY164" s="37">
        <f>IF(AX164&gt;$V$8,1,0)</f>
        <v>0</v>
      </c>
      <c r="AZ164" s="38">
        <f>IF($I164=AW$16,AX164,0)</f>
        <v>0</v>
      </c>
      <c r="BA164" s="37">
        <v>0</v>
      </c>
      <c r="BB164" s="38">
        <f>100*BA164/$V164</f>
        <v>0</v>
      </c>
      <c r="BC164" s="37">
        <f>IF(BB164&gt;$V$8,1,0)</f>
        <v>0</v>
      </c>
      <c r="BD164" s="38">
        <f>IF($I164=BA$16,BB164,0)</f>
        <v>0</v>
      </c>
      <c r="BE164" s="37">
        <v>0</v>
      </c>
      <c r="BF164" s="38">
        <f>100*BE164/$V164</f>
        <v>0</v>
      </c>
      <c r="BG164" s="37">
        <f>IF(BF164&gt;$V$8,1,0)</f>
        <v>0</v>
      </c>
      <c r="BH164" s="38">
        <f>IF($I164=BE$16,BF164,0)</f>
        <v>0</v>
      </c>
      <c r="BI164" s="37">
        <v>0</v>
      </c>
      <c r="BJ164" s="38">
        <f>100*BI164/$V164</f>
        <v>0</v>
      </c>
      <c r="BK164" s="37">
        <f>IF(BJ164&gt;$V$8,1,0)</f>
        <v>0</v>
      </c>
      <c r="BL164" s="38">
        <f>IF($I164=BI$16,BJ164,0)</f>
        <v>0</v>
      </c>
      <c r="BM164" s="37">
        <v>0</v>
      </c>
      <c r="BN164" s="38">
        <f>100*BM164/$V164</f>
        <v>0</v>
      </c>
      <c r="BO164" s="37">
        <f>IF(BN164&gt;$V$8,1,0)</f>
        <v>0</v>
      </c>
      <c r="BP164" s="38">
        <f>IF($I164=BM$16,BN164,0)</f>
        <v>0</v>
      </c>
      <c r="BQ164" s="37">
        <v>0</v>
      </c>
      <c r="BR164" s="38">
        <f>100*BQ164/$V164</f>
        <v>0</v>
      </c>
      <c r="BS164" s="37">
        <f>IF(BR164&gt;$V$8,1,0)</f>
        <v>0</v>
      </c>
      <c r="BT164" s="38">
        <f>IF($I164=BQ$16,BR164,0)</f>
        <v>0</v>
      </c>
      <c r="BU164" s="37">
        <v>0</v>
      </c>
      <c r="BV164" s="38">
        <f>100*BU164/$V164</f>
        <v>0</v>
      </c>
      <c r="BW164" s="37">
        <f>IF(BV164&gt;$V$8,1,0)</f>
        <v>0</v>
      </c>
      <c r="BX164" s="38">
        <f>IF($I164=BU$16,BV164,0)</f>
        <v>0</v>
      </c>
      <c r="BY164" s="37">
        <v>0</v>
      </c>
      <c r="BZ164" s="37">
        <v>0</v>
      </c>
      <c r="CA164" s="16"/>
      <c r="CB164" s="20"/>
      <c r="CC164" s="21"/>
    </row>
    <row r="165" ht="15.75" customHeight="1">
      <c r="A165" t="s" s="32">
        <v>415</v>
      </c>
      <c r="B165" t="s" s="71">
        <f>_xlfn.IFS(H165=0,F165,K165=1,I165,L165=1,Q165)</f>
        <v>9</v>
      </c>
      <c r="C165" s="72">
        <f>_xlfn.IFS(H165=0,G165,K165=1,J165,L165=1,R165)</f>
        <v>46.2838620050938</v>
      </c>
      <c r="D165" t="s" s="73">
        <f>IF(F165="Lab","over","under")</f>
        <v>111</v>
      </c>
      <c r="E165" t="s" s="73">
        <v>112</v>
      </c>
      <c r="F165" t="s" s="74">
        <v>9</v>
      </c>
      <c r="G165" s="75">
        <f>AD165</f>
        <v>46.2838620050938</v>
      </c>
      <c r="H165" s="76">
        <f>K165+L165</f>
        <v>0</v>
      </c>
      <c r="I165" t="s" s="77">
        <v>5</v>
      </c>
      <c r="J165" s="75">
        <f>AB165</f>
        <v>39.1197808134599</v>
      </c>
      <c r="K165" s="25"/>
      <c r="L165" s="25"/>
      <c r="M165" s="25"/>
      <c r="N165" s="25"/>
      <c r="O165" t="s" s="73">
        <v>416</v>
      </c>
      <c r="P165" t="s" s="73">
        <v>415</v>
      </c>
      <c r="Q165" t="s" s="78">
        <v>21</v>
      </c>
      <c r="R165" s="79">
        <f>100*S165</f>
        <v>4.7599753</v>
      </c>
      <c r="S165" s="80">
        <v>0.047599753</v>
      </c>
      <c r="T165" s="28"/>
      <c r="U165" s="29">
        <v>76431</v>
      </c>
      <c r="V165" s="29">
        <v>51828</v>
      </c>
      <c r="W165" s="29">
        <v>433</v>
      </c>
      <c r="X165" s="29">
        <v>3713</v>
      </c>
      <c r="Y165" s="29">
        <v>20275</v>
      </c>
      <c r="Z165" s="31">
        <f>100*Y165/$V165</f>
        <v>39.1197808134599</v>
      </c>
      <c r="AA165" s="29">
        <f>IF(Z165&gt;$V$8,1,0)</f>
        <v>0</v>
      </c>
      <c r="AB165" s="31">
        <f>IF($I165=Y$16,Z165,0)</f>
        <v>39.1197808134599</v>
      </c>
      <c r="AC165" s="29">
        <v>23988</v>
      </c>
      <c r="AD165" s="31">
        <f>100*AC165/$V165</f>
        <v>46.2838620050938</v>
      </c>
      <c r="AE165" s="29">
        <f>IF(AD165&gt;$V$8,1,0)</f>
        <v>0</v>
      </c>
      <c r="AF165" s="31">
        <f>IF($I165=AC$16,AD165,0)</f>
        <v>0</v>
      </c>
      <c r="AG165" s="29">
        <v>2376</v>
      </c>
      <c r="AH165" s="31">
        <f>100*AG165/$V165</f>
        <v>4.58439453577217</v>
      </c>
      <c r="AI165" s="29">
        <f>IF(AH165&gt;$V$8,1,0)</f>
        <v>0</v>
      </c>
      <c r="AJ165" s="31">
        <f>IF($I165=AG$16,AH165,0)</f>
        <v>0</v>
      </c>
      <c r="AK165" s="29">
        <v>0</v>
      </c>
      <c r="AL165" s="31">
        <f>100*AK165/$V165</f>
        <v>0</v>
      </c>
      <c r="AM165" s="29">
        <f>IF(AL165&gt;$V$8,1,0)</f>
        <v>0</v>
      </c>
      <c r="AN165" s="31">
        <f>IF($I165=AK$16,AL165,0)</f>
        <v>0</v>
      </c>
      <c r="AO165" s="29">
        <v>2467</v>
      </c>
      <c r="AP165" s="31">
        <f>100*AO165/$V165</f>
        <v>4.75997530292506</v>
      </c>
      <c r="AQ165" s="29">
        <f>IF(AP165&gt;$V$8,1,0)</f>
        <v>0</v>
      </c>
      <c r="AR165" s="31">
        <f>IF($I165=AO$16,AP165,0)</f>
        <v>0</v>
      </c>
      <c r="AS165" s="29">
        <v>0</v>
      </c>
      <c r="AT165" s="31">
        <f>100*AS165/$V165</f>
        <v>0</v>
      </c>
      <c r="AU165" s="29">
        <f>IF(AT165&gt;$V$8,1,0)</f>
        <v>0</v>
      </c>
      <c r="AV165" s="31">
        <f>IF($I165=AS$16,AT165,0)</f>
        <v>0</v>
      </c>
      <c r="AW165" s="29">
        <v>0</v>
      </c>
      <c r="AX165" s="31">
        <f>100*AW165/$V165</f>
        <v>0</v>
      </c>
      <c r="AY165" s="29">
        <f>IF(AX165&gt;$V$8,1,0)</f>
        <v>0</v>
      </c>
      <c r="AZ165" s="31">
        <f>IF($I165=AW$16,AX165,0)</f>
        <v>0</v>
      </c>
      <c r="BA165" s="29">
        <v>0</v>
      </c>
      <c r="BB165" s="31">
        <f>100*BA165/$V165</f>
        <v>0</v>
      </c>
      <c r="BC165" s="29">
        <f>IF(BB165&gt;$V$8,1,0)</f>
        <v>0</v>
      </c>
      <c r="BD165" s="31">
        <f>IF($I165=BA$16,BB165,0)</f>
        <v>0</v>
      </c>
      <c r="BE165" s="29">
        <v>0</v>
      </c>
      <c r="BF165" s="31">
        <f>100*BE165/$V165</f>
        <v>0</v>
      </c>
      <c r="BG165" s="29">
        <f>IF(BF165&gt;$V$8,1,0)</f>
        <v>0</v>
      </c>
      <c r="BH165" s="31">
        <f>IF($I165=BE$16,BF165,0)</f>
        <v>0</v>
      </c>
      <c r="BI165" s="29">
        <v>0</v>
      </c>
      <c r="BJ165" s="31">
        <f>100*BI165/$V165</f>
        <v>0</v>
      </c>
      <c r="BK165" s="29">
        <f>IF(BJ165&gt;$V$8,1,0)</f>
        <v>0</v>
      </c>
      <c r="BL165" s="31">
        <f>IF($I165=BI$16,BJ165,0)</f>
        <v>0</v>
      </c>
      <c r="BM165" s="29">
        <v>0</v>
      </c>
      <c r="BN165" s="31">
        <f>100*BM165/$V165</f>
        <v>0</v>
      </c>
      <c r="BO165" s="29">
        <f>IF(BN165&gt;$V$8,1,0)</f>
        <v>0</v>
      </c>
      <c r="BP165" s="31">
        <f>IF($I165=BM$16,BN165,0)</f>
        <v>0</v>
      </c>
      <c r="BQ165" s="29">
        <v>0</v>
      </c>
      <c r="BR165" s="31">
        <f>100*BQ165/$V165</f>
        <v>0</v>
      </c>
      <c r="BS165" s="29">
        <f>IF(BR165&gt;$V$8,1,0)</f>
        <v>0</v>
      </c>
      <c r="BT165" s="31">
        <f>IF($I165=BQ$16,BR165,0)</f>
        <v>0</v>
      </c>
      <c r="BU165" s="29">
        <v>0</v>
      </c>
      <c r="BV165" s="31">
        <f>100*BU165/$V165</f>
        <v>0</v>
      </c>
      <c r="BW165" s="29">
        <f>IF(BV165&gt;$V$8,1,0)</f>
        <v>0</v>
      </c>
      <c r="BX165" s="31">
        <f>IF($I165=BU$16,BV165,0)</f>
        <v>0</v>
      </c>
      <c r="BY165" s="29">
        <v>0</v>
      </c>
      <c r="BZ165" s="29">
        <v>0</v>
      </c>
      <c r="CA165" s="28"/>
      <c r="CB165" s="20"/>
      <c r="CC165" s="21"/>
    </row>
    <row r="166" ht="15.75" customHeight="1">
      <c r="A166" t="s" s="32">
        <v>417</v>
      </c>
      <c r="B166" t="s" s="71">
        <f>_xlfn.IFS(H166=0,F166,K166=1,I166,L166=1,Q166)</f>
        <v>13</v>
      </c>
      <c r="C166" s="72">
        <f>_xlfn.IFS(H166=0,G166,K166=1,J166,L166=1,R166)</f>
        <v>30.3986356853549</v>
      </c>
      <c r="D166" t="s" s="68">
        <f>IF(F166="Lab","over","under")</f>
        <v>111</v>
      </c>
      <c r="E166" t="s" s="68">
        <v>112</v>
      </c>
      <c r="F166" t="s" s="74">
        <v>9</v>
      </c>
      <c r="G166" s="81">
        <f>AD166</f>
        <v>46.2684831689308</v>
      </c>
      <c r="H166" s="82">
        <f>K166+L166</f>
        <v>1</v>
      </c>
      <c r="I166" t="s" s="77">
        <v>13</v>
      </c>
      <c r="J166" s="81">
        <f>AJ166</f>
        <v>30.3986356853549</v>
      </c>
      <c r="K166" s="82">
        <v>1</v>
      </c>
      <c r="L166" s="13"/>
      <c r="M166" s="13"/>
      <c r="N166" s="13"/>
      <c r="O166" t="s" s="68">
        <v>418</v>
      </c>
      <c r="P166" t="s" s="68">
        <v>417</v>
      </c>
      <c r="Q166" t="s" s="78">
        <v>5</v>
      </c>
      <c r="R166" s="83">
        <f>100*S166</f>
        <v>12.0249608</v>
      </c>
      <c r="S166" s="35">
        <v>0.120249608</v>
      </c>
      <c r="T166" s="16"/>
      <c r="U166" s="37">
        <v>72900</v>
      </c>
      <c r="V166" s="37">
        <v>51601</v>
      </c>
      <c r="W166" s="37">
        <v>504</v>
      </c>
      <c r="X166" s="37">
        <v>8189</v>
      </c>
      <c r="Y166" s="37">
        <v>6205</v>
      </c>
      <c r="Z166" s="38">
        <f>100*Y166/$V166</f>
        <v>12.0249607565745</v>
      </c>
      <c r="AA166" s="37">
        <f>IF(Z166&gt;$V$8,1,0)</f>
        <v>0</v>
      </c>
      <c r="AB166" s="38">
        <f>IF($I166=Y$16,Z166,0)</f>
        <v>0</v>
      </c>
      <c r="AC166" s="37">
        <v>23875</v>
      </c>
      <c r="AD166" s="38">
        <f>100*AC166/$V166</f>
        <v>46.2684831689308</v>
      </c>
      <c r="AE166" s="37">
        <f>IF(AD166&gt;$V$8,1,0)</f>
        <v>0</v>
      </c>
      <c r="AF166" s="38">
        <f>IF($I166=AC$16,AD166,0)</f>
        <v>0</v>
      </c>
      <c r="AG166" s="37">
        <v>15686</v>
      </c>
      <c r="AH166" s="38">
        <f>100*AG166/$V166</f>
        <v>30.3986356853549</v>
      </c>
      <c r="AI166" s="37">
        <f>IF(AH166&gt;$V$8,1,0)</f>
        <v>0</v>
      </c>
      <c r="AJ166" s="38">
        <f>IF($I166=AG$16,AH166,0)</f>
        <v>30.3986356853549</v>
      </c>
      <c r="AK166" s="37">
        <v>0</v>
      </c>
      <c r="AL166" s="38">
        <f>100*AK166/$V166</f>
        <v>0</v>
      </c>
      <c r="AM166" s="37">
        <f>IF(AL166&gt;$V$8,1,0)</f>
        <v>0</v>
      </c>
      <c r="AN166" s="38">
        <f>IF($I166=AK$16,AL166,0)</f>
        <v>0</v>
      </c>
      <c r="AO166" s="37">
        <v>4491</v>
      </c>
      <c r="AP166" s="38">
        <f>100*AO166/$V166</f>
        <v>8.70331970310653</v>
      </c>
      <c r="AQ166" s="37">
        <f>IF(AP166&gt;$V$8,1,0)</f>
        <v>0</v>
      </c>
      <c r="AR166" s="38">
        <f>IF($I166=AO$16,AP166,0)</f>
        <v>0</v>
      </c>
      <c r="AS166" s="37">
        <v>0</v>
      </c>
      <c r="AT166" s="38">
        <f>100*AS166/$V166</f>
        <v>0</v>
      </c>
      <c r="AU166" s="37">
        <f>IF(AT166&gt;$V$8,1,0)</f>
        <v>0</v>
      </c>
      <c r="AV166" s="38">
        <f>IF($I166=AS$16,AT166,0)</f>
        <v>0</v>
      </c>
      <c r="AW166" s="37">
        <v>0</v>
      </c>
      <c r="AX166" s="38">
        <f>100*AW166/$V166</f>
        <v>0</v>
      </c>
      <c r="AY166" s="37">
        <f>IF(AX166&gt;$V$8,1,0)</f>
        <v>0</v>
      </c>
      <c r="AZ166" s="38">
        <f>IF($I166=AW$16,AX166,0)</f>
        <v>0</v>
      </c>
      <c r="BA166" s="37">
        <v>0</v>
      </c>
      <c r="BB166" s="38">
        <f>100*BA166/$V166</f>
        <v>0</v>
      </c>
      <c r="BC166" s="37">
        <f>IF(BB166&gt;$V$8,1,0)</f>
        <v>0</v>
      </c>
      <c r="BD166" s="38">
        <f>IF($I166=BA$16,BB166,0)</f>
        <v>0</v>
      </c>
      <c r="BE166" s="37">
        <v>0</v>
      </c>
      <c r="BF166" s="38">
        <f>100*BE166/$V166</f>
        <v>0</v>
      </c>
      <c r="BG166" s="37">
        <f>IF(BF166&gt;$V$8,1,0)</f>
        <v>0</v>
      </c>
      <c r="BH166" s="38">
        <f>IF($I166=BE$16,BF166,0)</f>
        <v>0</v>
      </c>
      <c r="BI166" s="37">
        <v>0</v>
      </c>
      <c r="BJ166" s="38">
        <f>100*BI166/$V166</f>
        <v>0</v>
      </c>
      <c r="BK166" s="37">
        <f>IF(BJ166&gt;$V$8,1,0)</f>
        <v>0</v>
      </c>
      <c r="BL166" s="38">
        <f>IF($I166=BI$16,BJ166,0)</f>
        <v>0</v>
      </c>
      <c r="BM166" s="37">
        <v>0</v>
      </c>
      <c r="BN166" s="38">
        <f>100*BM166/$V166</f>
        <v>0</v>
      </c>
      <c r="BO166" s="37">
        <f>IF(BN166&gt;$V$8,1,0)</f>
        <v>0</v>
      </c>
      <c r="BP166" s="38">
        <f>IF($I166=BM$16,BN166,0)</f>
        <v>0</v>
      </c>
      <c r="BQ166" s="37">
        <v>0</v>
      </c>
      <c r="BR166" s="38">
        <f>100*BQ166/$V166</f>
        <v>0</v>
      </c>
      <c r="BS166" s="37">
        <f>IF(BR166&gt;$V$8,1,0)</f>
        <v>0</v>
      </c>
      <c r="BT166" s="38">
        <f>IF($I166=BQ$16,BR166,0)</f>
        <v>0</v>
      </c>
      <c r="BU166" s="37">
        <v>0</v>
      </c>
      <c r="BV166" s="38">
        <f>100*BU166/$V166</f>
        <v>0</v>
      </c>
      <c r="BW166" s="37">
        <f>IF(BV166&gt;$V$8,1,0)</f>
        <v>0</v>
      </c>
      <c r="BX166" s="38">
        <f>IF($I166=BU$16,BV166,0)</f>
        <v>0</v>
      </c>
      <c r="BY166" s="37">
        <v>1018</v>
      </c>
      <c r="BZ166" s="37">
        <v>0</v>
      </c>
      <c r="CA166" s="16"/>
      <c r="CB166" s="20"/>
      <c r="CC166" s="21"/>
    </row>
    <row r="167" ht="15.75" customHeight="1">
      <c r="A167" t="s" s="32">
        <v>419</v>
      </c>
      <c r="B167" t="s" s="71">
        <f>_xlfn.IFS(H167=0,F167,K167=1,I167,L167=1,Q167)</f>
        <v>9</v>
      </c>
      <c r="C167" s="72">
        <f>_xlfn.IFS(H167=0,G167,K167=1,J167,L167=1,R167)</f>
        <v>46.2487322167704</v>
      </c>
      <c r="D167" t="s" s="73">
        <f>IF(F167="Lab","over","under")</f>
        <v>111</v>
      </c>
      <c r="E167" t="s" s="73">
        <v>112</v>
      </c>
      <c r="F167" t="s" s="74">
        <v>9</v>
      </c>
      <c r="G167" s="75">
        <f>AD167</f>
        <v>46.2487322167704</v>
      </c>
      <c r="H167" s="76">
        <f>K167+L167</f>
        <v>0</v>
      </c>
      <c r="I167" t="s" s="77">
        <v>5</v>
      </c>
      <c r="J167" s="75">
        <f>AB167</f>
        <v>20.0597571338505</v>
      </c>
      <c r="K167" s="25"/>
      <c r="L167" s="25"/>
      <c r="M167" s="25"/>
      <c r="N167" s="25"/>
      <c r="O167" t="s" s="73">
        <v>420</v>
      </c>
      <c r="P167" t="s" s="73">
        <v>419</v>
      </c>
      <c r="Q167" t="s" s="78">
        <v>17</v>
      </c>
      <c r="R167" s="79">
        <f>100*S167</f>
        <v>19.4649269</v>
      </c>
      <c r="S167" s="80">
        <v>0.194649269</v>
      </c>
      <c r="T167" s="28"/>
      <c r="U167" s="29">
        <v>74025</v>
      </c>
      <c r="V167" s="29">
        <v>36481</v>
      </c>
      <c r="W167" s="29">
        <v>136</v>
      </c>
      <c r="X167" s="29">
        <v>9554</v>
      </c>
      <c r="Y167" s="29">
        <v>7318</v>
      </c>
      <c r="Z167" s="31">
        <f>100*Y167/$V167</f>
        <v>20.0597571338505</v>
      </c>
      <c r="AA167" s="29">
        <f>IF(Z167&gt;$V$8,1,0)</f>
        <v>0</v>
      </c>
      <c r="AB167" s="31">
        <f>IF($I167=Y$16,Z167,0)</f>
        <v>20.0597571338505</v>
      </c>
      <c r="AC167" s="29">
        <v>16872</v>
      </c>
      <c r="AD167" s="31">
        <f>100*AC167/$V167</f>
        <v>46.2487322167704</v>
      </c>
      <c r="AE167" s="29">
        <f>IF(AD167&gt;$V$8,1,0)</f>
        <v>0</v>
      </c>
      <c r="AF167" s="31">
        <f>IF($I167=AC$16,AD167,0)</f>
        <v>0</v>
      </c>
      <c r="AG167" s="29">
        <v>1314</v>
      </c>
      <c r="AH167" s="31">
        <f>100*AG167/$V167</f>
        <v>3.60187494860338</v>
      </c>
      <c r="AI167" s="29">
        <f>IF(AH167&gt;$V$8,1,0)</f>
        <v>0</v>
      </c>
      <c r="AJ167" s="31">
        <f>IF($I167=AG$16,AH167,0)</f>
        <v>0</v>
      </c>
      <c r="AK167" s="29">
        <v>7101</v>
      </c>
      <c r="AL167" s="31">
        <f>100*AK167/$V167</f>
        <v>19.4649269482744</v>
      </c>
      <c r="AM167" s="29">
        <f>IF(AL167&gt;$V$8,1,0)</f>
        <v>0</v>
      </c>
      <c r="AN167" s="31">
        <f>IF($I167=AK$16,AL167,0)</f>
        <v>0</v>
      </c>
      <c r="AO167" s="29">
        <v>2036</v>
      </c>
      <c r="AP167" s="31">
        <f>100*AO167/$V167</f>
        <v>5.580987363285</v>
      </c>
      <c r="AQ167" s="29">
        <f>IF(AP167&gt;$V$8,1,0)</f>
        <v>0</v>
      </c>
      <c r="AR167" s="31">
        <f>IF($I167=AO$16,AP167,0)</f>
        <v>0</v>
      </c>
      <c r="AS167" s="29">
        <v>0</v>
      </c>
      <c r="AT167" s="31">
        <f>100*AS167/$V167</f>
        <v>0</v>
      </c>
      <c r="AU167" s="29">
        <f>IF(AT167&gt;$V$8,1,0)</f>
        <v>0</v>
      </c>
      <c r="AV167" s="31">
        <f>IF($I167=AS$16,AT167,0)</f>
        <v>0</v>
      </c>
      <c r="AW167" s="29">
        <v>0</v>
      </c>
      <c r="AX167" s="31">
        <f>100*AW167/$V167</f>
        <v>0</v>
      </c>
      <c r="AY167" s="29">
        <f>IF(AX167&gt;$V$8,1,0)</f>
        <v>0</v>
      </c>
      <c r="AZ167" s="31">
        <f>IF($I167=AW$16,AX167,0)</f>
        <v>0</v>
      </c>
      <c r="BA167" s="29">
        <v>0</v>
      </c>
      <c r="BB167" s="31">
        <f>100*BA167/$V167</f>
        <v>0</v>
      </c>
      <c r="BC167" s="29">
        <f>IF(BB167&gt;$V$8,1,0)</f>
        <v>0</v>
      </c>
      <c r="BD167" s="31">
        <f>IF($I167=BA$16,BB167,0)</f>
        <v>0</v>
      </c>
      <c r="BE167" s="29">
        <v>0</v>
      </c>
      <c r="BF167" s="31">
        <f>100*BE167/$V167</f>
        <v>0</v>
      </c>
      <c r="BG167" s="29">
        <f>IF(BF167&gt;$V$8,1,0)</f>
        <v>0</v>
      </c>
      <c r="BH167" s="31">
        <f>IF($I167=BE$16,BF167,0)</f>
        <v>0</v>
      </c>
      <c r="BI167" s="29">
        <v>0</v>
      </c>
      <c r="BJ167" s="31">
        <f>100*BI167/$V167</f>
        <v>0</v>
      </c>
      <c r="BK167" s="29">
        <f>IF(BJ167&gt;$V$8,1,0)</f>
        <v>0</v>
      </c>
      <c r="BL167" s="31">
        <f>IF($I167=BI$16,BJ167,0)</f>
        <v>0</v>
      </c>
      <c r="BM167" s="29">
        <v>0</v>
      </c>
      <c r="BN167" s="31">
        <f>100*BM167/$V167</f>
        <v>0</v>
      </c>
      <c r="BO167" s="29">
        <f>IF(BN167&gt;$V$8,1,0)</f>
        <v>0</v>
      </c>
      <c r="BP167" s="31">
        <f>IF($I167=BM$16,BN167,0)</f>
        <v>0</v>
      </c>
      <c r="BQ167" s="29">
        <v>0</v>
      </c>
      <c r="BR167" s="31">
        <f>100*BQ167/$V167</f>
        <v>0</v>
      </c>
      <c r="BS167" s="29">
        <f>IF(BR167&gt;$V$8,1,0)</f>
        <v>0</v>
      </c>
      <c r="BT167" s="31">
        <f>IF($I167=BQ$16,BR167,0)</f>
        <v>0</v>
      </c>
      <c r="BU167" s="29">
        <v>0</v>
      </c>
      <c r="BV167" s="31">
        <f>100*BU167/$V167</f>
        <v>0</v>
      </c>
      <c r="BW167" s="29">
        <f>IF(BV167&gt;$V$8,1,0)</f>
        <v>0</v>
      </c>
      <c r="BX167" s="31">
        <f>IF($I167=BU$16,BV167,0)</f>
        <v>0</v>
      </c>
      <c r="BY167" s="29">
        <v>1630</v>
      </c>
      <c r="BZ167" s="29">
        <v>0</v>
      </c>
      <c r="CA167" s="28"/>
      <c r="CB167" s="20"/>
      <c r="CC167" s="21"/>
    </row>
    <row r="168" ht="15.75" customHeight="1">
      <c r="A168" t="s" s="32">
        <v>421</v>
      </c>
      <c r="B168" t="s" s="71">
        <f>_xlfn.IFS(H168=0,F168,K168=1,I168,L168=1,Q168)</f>
        <v>17</v>
      </c>
      <c r="C168" s="72">
        <f>_xlfn.IFS(H168=0,G168,K168=1,J168,L168=1,R168)</f>
        <v>24.5445073357551</v>
      </c>
      <c r="D168" t="s" s="68">
        <f>IF(F168="Lab","over","under")</f>
        <v>111</v>
      </c>
      <c r="E168" t="s" s="68">
        <v>112</v>
      </c>
      <c r="F168" t="s" s="74">
        <v>9</v>
      </c>
      <c r="G168" s="81">
        <f>AD168</f>
        <v>46.2222973163245</v>
      </c>
      <c r="H168" s="82">
        <f>K168+L168</f>
        <v>1</v>
      </c>
      <c r="I168" t="s" s="77">
        <v>17</v>
      </c>
      <c r="J168" s="81">
        <f>AN168</f>
        <v>24.5445073357551</v>
      </c>
      <c r="K168" s="82">
        <v>1</v>
      </c>
      <c r="L168" s="13"/>
      <c r="M168" s="13"/>
      <c r="N168" s="13"/>
      <c r="O168" t="s" s="68">
        <v>422</v>
      </c>
      <c r="P168" t="s" s="68">
        <v>421</v>
      </c>
      <c r="Q168" t="s" s="78">
        <v>5</v>
      </c>
      <c r="R168" s="83">
        <f>100*S168</f>
        <v>21.872096</v>
      </c>
      <c r="S168" s="35">
        <v>0.21872096</v>
      </c>
      <c r="T168" s="16"/>
      <c r="U168" s="37">
        <v>71437</v>
      </c>
      <c r="V168" s="37">
        <v>35511</v>
      </c>
      <c r="W168" s="37">
        <v>88</v>
      </c>
      <c r="X168" s="37">
        <v>7698</v>
      </c>
      <c r="Y168" s="37">
        <v>7767</v>
      </c>
      <c r="Z168" s="38">
        <f>100*Y168/$V168</f>
        <v>21.8720959702627</v>
      </c>
      <c r="AA168" s="37">
        <f>IF(Z168&gt;$V$8,1,0)</f>
        <v>0</v>
      </c>
      <c r="AB168" s="38">
        <f>IF($I168=Y$16,Z168,0)</f>
        <v>0</v>
      </c>
      <c r="AC168" s="37">
        <v>16414</v>
      </c>
      <c r="AD168" s="38">
        <f>100*AC168/$V168</f>
        <v>46.2222973163245</v>
      </c>
      <c r="AE168" s="37">
        <f>IF(AD168&gt;$V$8,1,0)</f>
        <v>0</v>
      </c>
      <c r="AF168" s="38">
        <f>IF($I168=AC$16,AD168,0)</f>
        <v>0</v>
      </c>
      <c r="AG168" s="37">
        <v>572</v>
      </c>
      <c r="AH168" s="38">
        <f>100*AG168/$V168</f>
        <v>1.61076849426938</v>
      </c>
      <c r="AI168" s="37">
        <f>IF(AH168&gt;$V$8,1,0)</f>
        <v>0</v>
      </c>
      <c r="AJ168" s="38">
        <f>IF($I168=AG$16,AH168,0)</f>
        <v>0</v>
      </c>
      <c r="AK168" s="37">
        <v>8716</v>
      </c>
      <c r="AL168" s="38">
        <f>100*AK168/$V168</f>
        <v>24.5445073357551</v>
      </c>
      <c r="AM168" s="37">
        <f>IF(AL168&gt;$V$8,1,0)</f>
        <v>0</v>
      </c>
      <c r="AN168" s="38">
        <f>IF($I168=AK$16,AL168,0)</f>
        <v>24.5445073357551</v>
      </c>
      <c r="AO168" s="37">
        <v>834</v>
      </c>
      <c r="AP168" s="38">
        <f>100*AO168/$V168</f>
        <v>2.34856804933683</v>
      </c>
      <c r="AQ168" s="37">
        <f>IF(AP168&gt;$V$8,1,0)</f>
        <v>0</v>
      </c>
      <c r="AR168" s="38">
        <f>IF($I168=AO$16,AP168,0)</f>
        <v>0</v>
      </c>
      <c r="AS168" s="37">
        <v>0</v>
      </c>
      <c r="AT168" s="38">
        <f>100*AS168/$V168</f>
        <v>0</v>
      </c>
      <c r="AU168" s="37">
        <f>IF(AT168&gt;$V$8,1,0)</f>
        <v>0</v>
      </c>
      <c r="AV168" s="38">
        <f>IF($I168=AS$16,AT168,0)</f>
        <v>0</v>
      </c>
      <c r="AW168" s="37">
        <v>0</v>
      </c>
      <c r="AX168" s="38">
        <f>100*AW168/$V168</f>
        <v>0</v>
      </c>
      <c r="AY168" s="37">
        <f>IF(AX168&gt;$V$8,1,0)</f>
        <v>0</v>
      </c>
      <c r="AZ168" s="38">
        <f>IF($I168=AW$16,AX168,0)</f>
        <v>0</v>
      </c>
      <c r="BA168" s="37">
        <v>0</v>
      </c>
      <c r="BB168" s="38">
        <f>100*BA168/$V168</f>
        <v>0</v>
      </c>
      <c r="BC168" s="37">
        <f>IF(BB168&gt;$V$8,1,0)</f>
        <v>0</v>
      </c>
      <c r="BD168" s="38">
        <f>IF($I168=BA$16,BB168,0)</f>
        <v>0</v>
      </c>
      <c r="BE168" s="37">
        <v>0</v>
      </c>
      <c r="BF168" s="38">
        <f>100*BE168/$V168</f>
        <v>0</v>
      </c>
      <c r="BG168" s="37">
        <f>IF(BF168&gt;$V$8,1,0)</f>
        <v>0</v>
      </c>
      <c r="BH168" s="38">
        <f>IF($I168=BE$16,BF168,0)</f>
        <v>0</v>
      </c>
      <c r="BI168" s="37">
        <v>0</v>
      </c>
      <c r="BJ168" s="38">
        <f>100*BI168/$V168</f>
        <v>0</v>
      </c>
      <c r="BK168" s="37">
        <f>IF(BJ168&gt;$V$8,1,0)</f>
        <v>0</v>
      </c>
      <c r="BL168" s="38">
        <f>IF($I168=BI$16,BJ168,0)</f>
        <v>0</v>
      </c>
      <c r="BM168" s="37">
        <v>0</v>
      </c>
      <c r="BN168" s="38">
        <f>100*BM168/$V168</f>
        <v>0</v>
      </c>
      <c r="BO168" s="37">
        <f>IF(BN168&gt;$V$8,1,0)</f>
        <v>0</v>
      </c>
      <c r="BP168" s="38">
        <f>IF($I168=BM$16,BN168,0)</f>
        <v>0</v>
      </c>
      <c r="BQ168" s="37">
        <v>0</v>
      </c>
      <c r="BR168" s="38">
        <f>100*BQ168/$V168</f>
        <v>0</v>
      </c>
      <c r="BS168" s="37">
        <f>IF(BR168&gt;$V$8,1,0)</f>
        <v>0</v>
      </c>
      <c r="BT168" s="38">
        <f>IF($I168=BQ$16,BR168,0)</f>
        <v>0</v>
      </c>
      <c r="BU168" s="37">
        <v>0</v>
      </c>
      <c r="BV168" s="38">
        <f>100*BU168/$V168</f>
        <v>0</v>
      </c>
      <c r="BW168" s="37">
        <f>IF(BV168&gt;$V$8,1,0)</f>
        <v>0</v>
      </c>
      <c r="BX168" s="38">
        <f>IF($I168=BU$16,BV168,0)</f>
        <v>0</v>
      </c>
      <c r="BY168" s="37">
        <v>0</v>
      </c>
      <c r="BZ168" s="37">
        <v>0</v>
      </c>
      <c r="CA168" s="16"/>
      <c r="CB168" s="20"/>
      <c r="CC168" s="21"/>
    </row>
    <row r="169" ht="15.75" customHeight="1">
      <c r="A169" t="s" s="32">
        <v>423</v>
      </c>
      <c r="B169" t="s" s="71">
        <f>_xlfn.IFS(H169=0,F169,K169=1,I169,L169=1,Q169)</f>
        <v>17</v>
      </c>
      <c r="C169" s="72">
        <f>_xlfn.IFS(H169=0,G169,K169=1,J169,L169=1,R169)</f>
        <v>23.9798223159163</v>
      </c>
      <c r="D169" t="s" s="73">
        <f>IF(F169="Lab","over","under")</f>
        <v>111</v>
      </c>
      <c r="E169" t="s" s="73">
        <v>112</v>
      </c>
      <c r="F169" t="s" s="74">
        <v>9</v>
      </c>
      <c r="G169" s="75">
        <f>AD169</f>
        <v>46.1627264970135</v>
      </c>
      <c r="H169" s="76">
        <f>K169+L169</f>
        <v>1</v>
      </c>
      <c r="I169" t="s" s="77">
        <v>17</v>
      </c>
      <c r="J169" s="75">
        <f>AN169</f>
        <v>23.9798223159163</v>
      </c>
      <c r="K169" s="76">
        <v>1</v>
      </c>
      <c r="L169" s="25"/>
      <c r="M169" s="25"/>
      <c r="N169" s="25"/>
      <c r="O169" t="s" s="73">
        <v>424</v>
      </c>
      <c r="P169" t="s" s="73">
        <v>423</v>
      </c>
      <c r="Q169" t="s" s="78">
        <v>5</v>
      </c>
      <c r="R169" s="79">
        <f>100*S169</f>
        <v>20.5666817</v>
      </c>
      <c r="S169" s="80">
        <v>0.205666817</v>
      </c>
      <c r="T169" s="28"/>
      <c r="U169" s="29">
        <v>72215</v>
      </c>
      <c r="V169" s="29">
        <v>39846</v>
      </c>
      <c r="W169" s="29">
        <v>79</v>
      </c>
      <c r="X169" s="29">
        <v>8839</v>
      </c>
      <c r="Y169" s="29">
        <v>8195</v>
      </c>
      <c r="Z169" s="31">
        <f>100*Y169/$V169</f>
        <v>20.5666817246399</v>
      </c>
      <c r="AA169" s="29">
        <f>IF(Z169&gt;$V$8,1,0)</f>
        <v>0</v>
      </c>
      <c r="AB169" s="31">
        <f>IF($I169=Y$16,Z169,0)</f>
        <v>0</v>
      </c>
      <c r="AC169" s="29">
        <v>18394</v>
      </c>
      <c r="AD169" s="31">
        <f>100*AC169/$V169</f>
        <v>46.1627264970135</v>
      </c>
      <c r="AE169" s="29">
        <f>IF(AD169&gt;$V$8,1,0)</f>
        <v>0</v>
      </c>
      <c r="AF169" s="31">
        <f>IF($I169=AC$16,AD169,0)</f>
        <v>0</v>
      </c>
      <c r="AG169" s="29">
        <v>1491</v>
      </c>
      <c r="AH169" s="31">
        <f>100*AG169/$V169</f>
        <v>3.74190633940672</v>
      </c>
      <c r="AI169" s="29">
        <f>IF(AH169&gt;$V$8,1,0)</f>
        <v>0</v>
      </c>
      <c r="AJ169" s="31">
        <f>IF($I169=AG$16,AH169,0)</f>
        <v>0</v>
      </c>
      <c r="AK169" s="29">
        <v>9555</v>
      </c>
      <c r="AL169" s="31">
        <f>100*AK169/$V169</f>
        <v>23.9798223159163</v>
      </c>
      <c r="AM169" s="29">
        <f>IF(AL169&gt;$V$8,1,0)</f>
        <v>0</v>
      </c>
      <c r="AN169" s="31">
        <f>IF($I169=AK$16,AL169,0)</f>
        <v>23.9798223159163</v>
      </c>
      <c r="AO169" s="29">
        <v>1701</v>
      </c>
      <c r="AP169" s="31">
        <f>100*AO169/$V169</f>
        <v>4.26893540129499</v>
      </c>
      <c r="AQ169" s="29">
        <f>IF(AP169&gt;$V$8,1,0)</f>
        <v>0</v>
      </c>
      <c r="AR169" s="31">
        <f>IF($I169=AO$16,AP169,0)</f>
        <v>0</v>
      </c>
      <c r="AS169" s="29">
        <v>0</v>
      </c>
      <c r="AT169" s="31">
        <f>100*AS169/$V169</f>
        <v>0</v>
      </c>
      <c r="AU169" s="29">
        <f>IF(AT169&gt;$V$8,1,0)</f>
        <v>0</v>
      </c>
      <c r="AV169" s="31">
        <f>IF($I169=AS$16,AT169,0)</f>
        <v>0</v>
      </c>
      <c r="AW169" s="29">
        <v>0</v>
      </c>
      <c r="AX169" s="31">
        <f>100*AW169/$V169</f>
        <v>0</v>
      </c>
      <c r="AY169" s="29">
        <f>IF(AX169&gt;$V$8,1,0)</f>
        <v>0</v>
      </c>
      <c r="AZ169" s="31">
        <f>IF($I169=AW$16,AX169,0)</f>
        <v>0</v>
      </c>
      <c r="BA169" s="29">
        <v>0</v>
      </c>
      <c r="BB169" s="31">
        <f>100*BA169/$V169</f>
        <v>0</v>
      </c>
      <c r="BC169" s="29">
        <f>IF(BB169&gt;$V$8,1,0)</f>
        <v>0</v>
      </c>
      <c r="BD169" s="31">
        <f>IF($I169=BA$16,BB169,0)</f>
        <v>0</v>
      </c>
      <c r="BE169" s="29">
        <v>0</v>
      </c>
      <c r="BF169" s="31">
        <f>100*BE169/$V169</f>
        <v>0</v>
      </c>
      <c r="BG169" s="29">
        <f>IF(BF169&gt;$V$8,1,0)</f>
        <v>0</v>
      </c>
      <c r="BH169" s="31">
        <f>IF($I169=BE$16,BF169,0)</f>
        <v>0</v>
      </c>
      <c r="BI169" s="29">
        <v>0</v>
      </c>
      <c r="BJ169" s="31">
        <f>100*BI169/$V169</f>
        <v>0</v>
      </c>
      <c r="BK169" s="29">
        <f>IF(BJ169&gt;$V$8,1,0)</f>
        <v>0</v>
      </c>
      <c r="BL169" s="31">
        <f>IF($I169=BI$16,BJ169,0)</f>
        <v>0</v>
      </c>
      <c r="BM169" s="29">
        <v>0</v>
      </c>
      <c r="BN169" s="31">
        <f>100*BM169/$V169</f>
        <v>0</v>
      </c>
      <c r="BO169" s="29">
        <f>IF(BN169&gt;$V$8,1,0)</f>
        <v>0</v>
      </c>
      <c r="BP169" s="31">
        <f>IF($I169=BM$16,BN169,0)</f>
        <v>0</v>
      </c>
      <c r="BQ169" s="29">
        <v>0</v>
      </c>
      <c r="BR169" s="31">
        <f>100*BQ169/$V169</f>
        <v>0</v>
      </c>
      <c r="BS169" s="29">
        <f>IF(BR169&gt;$V$8,1,0)</f>
        <v>0</v>
      </c>
      <c r="BT169" s="31">
        <f>IF($I169=BQ$16,BR169,0)</f>
        <v>0</v>
      </c>
      <c r="BU169" s="29">
        <v>0</v>
      </c>
      <c r="BV169" s="31">
        <f>100*BU169/$V169</f>
        <v>0</v>
      </c>
      <c r="BW169" s="29">
        <f>IF(BV169&gt;$V$8,1,0)</f>
        <v>0</v>
      </c>
      <c r="BX169" s="31">
        <f>IF($I169=BU$16,BV169,0)</f>
        <v>0</v>
      </c>
      <c r="BY169" s="29">
        <v>488</v>
      </c>
      <c r="BZ169" s="29">
        <v>0</v>
      </c>
      <c r="CA169" s="28"/>
      <c r="CB169" s="20"/>
      <c r="CC169" s="21"/>
    </row>
    <row r="170" ht="15.75" customHeight="1">
      <c r="A170" t="s" s="32">
        <v>425</v>
      </c>
      <c r="B170" t="s" s="71">
        <f>_xlfn.IFS(H170=0,F170,K170=1,I170,L170=1,Q170)</f>
        <v>9</v>
      </c>
      <c r="C170" s="72">
        <f>_xlfn.IFS(H170=0,G170,K170=1,J170,L170=1,R170)</f>
        <v>46.1601307189542</v>
      </c>
      <c r="D170" t="s" s="68">
        <f>IF(F170="Lab","over","under")</f>
        <v>111</v>
      </c>
      <c r="E170" t="s" s="68">
        <v>112</v>
      </c>
      <c r="F170" t="s" s="74">
        <v>9</v>
      </c>
      <c r="G170" s="81">
        <f>AD170</f>
        <v>46.1601307189542</v>
      </c>
      <c r="H170" s="82">
        <f>K170+L170</f>
        <v>0</v>
      </c>
      <c r="I170" t="s" s="77">
        <v>5</v>
      </c>
      <c r="J170" s="81">
        <f>AB170</f>
        <v>20.988825637782</v>
      </c>
      <c r="K170" s="13"/>
      <c r="L170" s="13"/>
      <c r="M170" s="13"/>
      <c r="N170" s="13"/>
      <c r="O170" t="s" s="68">
        <v>426</v>
      </c>
      <c r="P170" t="s" s="68">
        <v>425</v>
      </c>
      <c r="Q170" t="s" s="78">
        <v>17</v>
      </c>
      <c r="R170" s="83">
        <f>100*S170</f>
        <v>20.7832595</v>
      </c>
      <c r="S170" s="35">
        <v>0.207832595</v>
      </c>
      <c r="T170" s="16"/>
      <c r="U170" s="37">
        <v>74678</v>
      </c>
      <c r="V170" s="37">
        <v>37944</v>
      </c>
      <c r="W170" s="37">
        <v>113</v>
      </c>
      <c r="X170" s="37">
        <v>9551</v>
      </c>
      <c r="Y170" s="37">
        <v>7964</v>
      </c>
      <c r="Z170" s="38">
        <f>100*Y170/$V170</f>
        <v>20.988825637782</v>
      </c>
      <c r="AA170" s="37">
        <f>IF(Z170&gt;$V$8,1,0)</f>
        <v>0</v>
      </c>
      <c r="AB170" s="38">
        <f>IF($I170=Y$16,Z170,0)</f>
        <v>20.988825637782</v>
      </c>
      <c r="AC170" s="37">
        <v>17515</v>
      </c>
      <c r="AD170" s="38">
        <f>100*AC170/$V170</f>
        <v>46.1601307189542</v>
      </c>
      <c r="AE170" s="37">
        <f>IF(AD170&gt;$V$8,1,0)</f>
        <v>0</v>
      </c>
      <c r="AF170" s="38">
        <f>IF($I170=AC$16,AD170,0)</f>
        <v>0</v>
      </c>
      <c r="AG170" s="37">
        <v>1199</v>
      </c>
      <c r="AH170" s="38">
        <f>100*AG170/$V170</f>
        <v>3.15991988193127</v>
      </c>
      <c r="AI170" s="37">
        <f>IF(AH170&gt;$V$8,1,0)</f>
        <v>0</v>
      </c>
      <c r="AJ170" s="38">
        <f>IF($I170=AG$16,AH170,0)</f>
        <v>0</v>
      </c>
      <c r="AK170" s="37">
        <v>7886</v>
      </c>
      <c r="AL170" s="38">
        <f>100*AK170/$V170</f>
        <v>20.7832595403753</v>
      </c>
      <c r="AM170" s="37">
        <f>IF(AL170&gt;$V$8,1,0)</f>
        <v>0</v>
      </c>
      <c r="AN170" s="38">
        <f>IF($I170=AK$16,AL170,0)</f>
        <v>0</v>
      </c>
      <c r="AO170" s="37">
        <v>1880</v>
      </c>
      <c r="AP170" s="38">
        <f>100*AO170/$V170</f>
        <v>4.95467004005903</v>
      </c>
      <c r="AQ170" s="37">
        <f>IF(AP170&gt;$V$8,1,0)</f>
        <v>0</v>
      </c>
      <c r="AR170" s="38">
        <f>IF($I170=AO$16,AP170,0)</f>
        <v>0</v>
      </c>
      <c r="AS170" s="37">
        <v>0</v>
      </c>
      <c r="AT170" s="38">
        <f>100*AS170/$V170</f>
        <v>0</v>
      </c>
      <c r="AU170" s="37">
        <f>IF(AT170&gt;$V$8,1,0)</f>
        <v>0</v>
      </c>
      <c r="AV170" s="38">
        <f>IF($I170=AS$16,AT170,0)</f>
        <v>0</v>
      </c>
      <c r="AW170" s="37">
        <v>0</v>
      </c>
      <c r="AX170" s="38">
        <f>100*AW170/$V170</f>
        <v>0</v>
      </c>
      <c r="AY170" s="37">
        <f>IF(AX170&gt;$V$8,1,0)</f>
        <v>0</v>
      </c>
      <c r="AZ170" s="38">
        <f>IF($I170=AW$16,AX170,0)</f>
        <v>0</v>
      </c>
      <c r="BA170" s="37">
        <v>0</v>
      </c>
      <c r="BB170" s="38">
        <f>100*BA170/$V170</f>
        <v>0</v>
      </c>
      <c r="BC170" s="37">
        <f>IF(BB170&gt;$V$8,1,0)</f>
        <v>0</v>
      </c>
      <c r="BD170" s="38">
        <f>IF($I170=BA$16,BB170,0)</f>
        <v>0</v>
      </c>
      <c r="BE170" s="37">
        <v>0</v>
      </c>
      <c r="BF170" s="38">
        <f>100*BE170/$V170</f>
        <v>0</v>
      </c>
      <c r="BG170" s="37">
        <f>IF(BF170&gt;$V$8,1,0)</f>
        <v>0</v>
      </c>
      <c r="BH170" s="38">
        <f>IF($I170=BE$16,BF170,0)</f>
        <v>0</v>
      </c>
      <c r="BI170" s="37">
        <v>0</v>
      </c>
      <c r="BJ170" s="38">
        <f>100*BI170/$V170</f>
        <v>0</v>
      </c>
      <c r="BK170" s="37">
        <f>IF(BJ170&gt;$V$8,1,0)</f>
        <v>0</v>
      </c>
      <c r="BL170" s="38">
        <f>IF($I170=BI$16,BJ170,0)</f>
        <v>0</v>
      </c>
      <c r="BM170" s="37">
        <v>0</v>
      </c>
      <c r="BN170" s="38">
        <f>100*BM170/$V170</f>
        <v>0</v>
      </c>
      <c r="BO170" s="37">
        <f>IF(BN170&gt;$V$8,1,0)</f>
        <v>0</v>
      </c>
      <c r="BP170" s="38">
        <f>IF($I170=BM$16,BN170,0)</f>
        <v>0</v>
      </c>
      <c r="BQ170" s="37">
        <v>0</v>
      </c>
      <c r="BR170" s="38">
        <f>100*BQ170/$V170</f>
        <v>0</v>
      </c>
      <c r="BS170" s="37">
        <f>IF(BR170&gt;$V$8,1,0)</f>
        <v>0</v>
      </c>
      <c r="BT170" s="38">
        <f>IF($I170=BQ$16,BR170,0)</f>
        <v>0</v>
      </c>
      <c r="BU170" s="37">
        <v>0</v>
      </c>
      <c r="BV170" s="38">
        <f>100*BU170/$V170</f>
        <v>0</v>
      </c>
      <c r="BW170" s="37">
        <f>IF(BV170&gt;$V$8,1,0)</f>
        <v>0</v>
      </c>
      <c r="BX170" s="38">
        <f>IF($I170=BU$16,BV170,0)</f>
        <v>0</v>
      </c>
      <c r="BY170" s="37">
        <v>1900</v>
      </c>
      <c r="BZ170" s="37">
        <v>0</v>
      </c>
      <c r="CA170" s="16"/>
      <c r="CB170" s="20"/>
      <c r="CC170" s="21"/>
    </row>
    <row r="171" ht="15.75" customHeight="1">
      <c r="A171" t="s" s="32">
        <v>427</v>
      </c>
      <c r="B171" t="s" s="71">
        <f>_xlfn.IFS(H171=0,F171,K171=1,I171,L171=1,Q171)</f>
        <v>9</v>
      </c>
      <c r="C171" s="72">
        <f>_xlfn.IFS(H171=0,G171,K171=1,J171,L171=1,R171)</f>
        <v>45.9690218373948</v>
      </c>
      <c r="D171" t="s" s="73">
        <f>IF(F171="Lab","over","under")</f>
        <v>111</v>
      </c>
      <c r="E171" t="s" s="73">
        <v>112</v>
      </c>
      <c r="F171" t="s" s="74">
        <v>9</v>
      </c>
      <c r="G171" s="75">
        <f>AD171</f>
        <v>45.9690218373948</v>
      </c>
      <c r="H171" s="76">
        <f>K171+L171</f>
        <v>0</v>
      </c>
      <c r="I171" t="s" s="77">
        <v>5</v>
      </c>
      <c r="J171" s="75">
        <f>AB171</f>
        <v>22.0704341362477</v>
      </c>
      <c r="K171" s="25"/>
      <c r="L171" s="25"/>
      <c r="M171" s="25"/>
      <c r="N171" s="25"/>
      <c r="O171" t="s" s="73">
        <v>428</v>
      </c>
      <c r="P171" t="s" s="73">
        <v>427</v>
      </c>
      <c r="Q171" t="s" s="78">
        <v>17</v>
      </c>
      <c r="R171" s="79">
        <f>100*S171</f>
        <v>11.9231774</v>
      </c>
      <c r="S171" s="80">
        <v>0.119231774</v>
      </c>
      <c r="T171" s="28"/>
      <c r="U171" s="29">
        <v>71592</v>
      </c>
      <c r="V171" s="29">
        <v>49777</v>
      </c>
      <c r="W171" s="29">
        <v>176</v>
      </c>
      <c r="X171" s="29">
        <v>11896</v>
      </c>
      <c r="Y171" s="29">
        <v>10986</v>
      </c>
      <c r="Z171" s="31">
        <f>100*Y171/$V171</f>
        <v>22.0704341362477</v>
      </c>
      <c r="AA171" s="29">
        <f>IF(Z171&gt;$V$8,1,0)</f>
        <v>0</v>
      </c>
      <c r="AB171" s="31">
        <f>IF($I171=Y$16,Z171,0)</f>
        <v>22.0704341362477</v>
      </c>
      <c r="AC171" s="29">
        <v>22882</v>
      </c>
      <c r="AD171" s="31">
        <f>100*AC171/$V171</f>
        <v>45.9690218373948</v>
      </c>
      <c r="AE171" s="29">
        <f>IF(AD171&gt;$V$8,1,0)</f>
        <v>0</v>
      </c>
      <c r="AF171" s="31">
        <f>IF($I171=AC$16,AD171,0)</f>
        <v>0</v>
      </c>
      <c r="AG171" s="29">
        <v>5641</v>
      </c>
      <c r="AH171" s="31">
        <f>100*AG171/$V171</f>
        <v>11.3325431424152</v>
      </c>
      <c r="AI171" s="29">
        <f>IF(AH171&gt;$V$8,1,0)</f>
        <v>0</v>
      </c>
      <c r="AJ171" s="31">
        <f>IF($I171=AG$16,AH171,0)</f>
        <v>0</v>
      </c>
      <c r="AK171" s="29">
        <v>5935</v>
      </c>
      <c r="AL171" s="31">
        <f>100*AK171/$V171</f>
        <v>11.923177371075</v>
      </c>
      <c r="AM171" s="29">
        <f>IF(AL171&gt;$V$8,1,0)</f>
        <v>0</v>
      </c>
      <c r="AN171" s="31">
        <f>IF($I171=AK$16,AL171,0)</f>
        <v>0</v>
      </c>
      <c r="AO171" s="29">
        <v>3231</v>
      </c>
      <c r="AP171" s="31">
        <f>100*AO171/$V171</f>
        <v>6.49094963537377</v>
      </c>
      <c r="AQ171" s="29">
        <f>IF(AP171&gt;$V$8,1,0)</f>
        <v>0</v>
      </c>
      <c r="AR171" s="31">
        <f>IF($I171=AO$16,AP171,0)</f>
        <v>0</v>
      </c>
      <c r="AS171" s="29">
        <v>0</v>
      </c>
      <c r="AT171" s="31">
        <f>100*AS171/$V171</f>
        <v>0</v>
      </c>
      <c r="AU171" s="29">
        <f>IF(AT171&gt;$V$8,1,0)</f>
        <v>0</v>
      </c>
      <c r="AV171" s="31">
        <f>IF($I171=AS$16,AT171,0)</f>
        <v>0</v>
      </c>
      <c r="AW171" s="29">
        <v>0</v>
      </c>
      <c r="AX171" s="31">
        <f>100*AW171/$V171</f>
        <v>0</v>
      </c>
      <c r="AY171" s="29">
        <f>IF(AX171&gt;$V$8,1,0)</f>
        <v>0</v>
      </c>
      <c r="AZ171" s="31">
        <f>IF($I171=AW$16,AX171,0)</f>
        <v>0</v>
      </c>
      <c r="BA171" s="29">
        <v>0</v>
      </c>
      <c r="BB171" s="31">
        <f>100*BA171/$V171</f>
        <v>0</v>
      </c>
      <c r="BC171" s="29">
        <f>IF(BB171&gt;$V$8,1,0)</f>
        <v>0</v>
      </c>
      <c r="BD171" s="31">
        <f>IF($I171=BA$16,BB171,0)</f>
        <v>0</v>
      </c>
      <c r="BE171" s="29">
        <v>0</v>
      </c>
      <c r="BF171" s="31">
        <f>100*BE171/$V171</f>
        <v>0</v>
      </c>
      <c r="BG171" s="29">
        <f>IF(BF171&gt;$V$8,1,0)</f>
        <v>0</v>
      </c>
      <c r="BH171" s="31">
        <f>IF($I171=BE$16,BF171,0)</f>
        <v>0</v>
      </c>
      <c r="BI171" s="29">
        <v>0</v>
      </c>
      <c r="BJ171" s="31">
        <f>100*BI171/$V171</f>
        <v>0</v>
      </c>
      <c r="BK171" s="29">
        <f>IF(BJ171&gt;$V$8,1,0)</f>
        <v>0</v>
      </c>
      <c r="BL171" s="31">
        <f>IF($I171=BI$16,BJ171,0)</f>
        <v>0</v>
      </c>
      <c r="BM171" s="29">
        <v>0</v>
      </c>
      <c r="BN171" s="31">
        <f>100*BM171/$V171</f>
        <v>0</v>
      </c>
      <c r="BO171" s="29">
        <f>IF(BN171&gt;$V$8,1,0)</f>
        <v>0</v>
      </c>
      <c r="BP171" s="31">
        <f>IF($I171=BM$16,BN171,0)</f>
        <v>0</v>
      </c>
      <c r="BQ171" s="29">
        <v>0</v>
      </c>
      <c r="BR171" s="31">
        <f>100*BQ171/$V171</f>
        <v>0</v>
      </c>
      <c r="BS171" s="29">
        <f>IF(BR171&gt;$V$8,1,0)</f>
        <v>0</v>
      </c>
      <c r="BT171" s="31">
        <f>IF($I171=BQ$16,BR171,0)</f>
        <v>0</v>
      </c>
      <c r="BU171" s="29">
        <v>0</v>
      </c>
      <c r="BV171" s="31">
        <f>100*BU171/$V171</f>
        <v>0</v>
      </c>
      <c r="BW171" s="29">
        <f>IF(BV171&gt;$V$8,1,0)</f>
        <v>0</v>
      </c>
      <c r="BX171" s="31">
        <f>IF($I171=BU$16,BV171,0)</f>
        <v>0</v>
      </c>
      <c r="BY171" s="29">
        <v>0</v>
      </c>
      <c r="BZ171" s="29">
        <v>0</v>
      </c>
      <c r="CA171" s="28"/>
      <c r="CB171" s="20"/>
      <c r="CC171" s="21"/>
    </row>
    <row r="172" ht="15.75" customHeight="1">
      <c r="A172" t="s" s="32">
        <v>429</v>
      </c>
      <c r="B172" t="s" s="71">
        <f>_xlfn.IFS(H172=0,F172,K172=1,I172,L172=1,Q172)</f>
        <v>9</v>
      </c>
      <c r="C172" s="72">
        <f>_xlfn.IFS(H172=0,G172,K172=1,J172,L172=1,R172)</f>
        <v>45.8742776685929</v>
      </c>
      <c r="D172" t="s" s="68">
        <f>IF(F172="Lab","over","under")</f>
        <v>111</v>
      </c>
      <c r="E172" t="s" s="68">
        <v>112</v>
      </c>
      <c r="F172" t="s" s="74">
        <v>9</v>
      </c>
      <c r="G172" s="81">
        <f>AD172</f>
        <v>45.8742776685929</v>
      </c>
      <c r="H172" s="82">
        <f>K172+L172</f>
        <v>0</v>
      </c>
      <c r="I172" t="s" s="77">
        <v>25</v>
      </c>
      <c r="J172" s="81">
        <f>AV172</f>
        <v>32.2724472734739</v>
      </c>
      <c r="K172" s="13"/>
      <c r="L172" s="13"/>
      <c r="M172" s="13"/>
      <c r="N172" s="13"/>
      <c r="O172" t="s" s="68">
        <v>430</v>
      </c>
      <c r="P172" t="s" s="68">
        <v>429</v>
      </c>
      <c r="Q172" t="s" s="78">
        <v>21</v>
      </c>
      <c r="R172" s="83">
        <f>100*S172</f>
        <v>7.2482473</v>
      </c>
      <c r="S172" s="35">
        <v>0.07248247300000001</v>
      </c>
      <c r="T172" s="16"/>
      <c r="U172" s="37">
        <v>72610</v>
      </c>
      <c r="V172" s="37">
        <v>34091</v>
      </c>
      <c r="W172" s="37">
        <v>81</v>
      </c>
      <c r="X172" s="37">
        <v>4637</v>
      </c>
      <c r="Y172" s="37">
        <v>1182</v>
      </c>
      <c r="Z172" s="38">
        <f>100*Y172/$V172</f>
        <v>3.46719075415799</v>
      </c>
      <c r="AA172" s="37">
        <f>IF(Z172&gt;$V$8,1,0)</f>
        <v>0</v>
      </c>
      <c r="AB172" s="38">
        <f>IF($I172=Y$16,Z172,0)</f>
        <v>0</v>
      </c>
      <c r="AC172" s="37">
        <v>15639</v>
      </c>
      <c r="AD172" s="38">
        <f>100*AC172/$V172</f>
        <v>45.8742776685929</v>
      </c>
      <c r="AE172" s="37">
        <f>IF(AD172&gt;$V$8,1,0)</f>
        <v>0</v>
      </c>
      <c r="AF172" s="38">
        <f>IF($I172=AC$16,AD172,0)</f>
        <v>0</v>
      </c>
      <c r="AG172" s="37">
        <v>592</v>
      </c>
      <c r="AH172" s="38">
        <f>100*AG172/$V172</f>
        <v>1.73652870259013</v>
      </c>
      <c r="AI172" s="37">
        <f>IF(AH172&gt;$V$8,1,0)</f>
        <v>0</v>
      </c>
      <c r="AJ172" s="38">
        <f>IF($I172=AG$16,AH172,0)</f>
        <v>0</v>
      </c>
      <c r="AK172" s="37">
        <v>2272</v>
      </c>
      <c r="AL172" s="38">
        <f>100*AK172/$V172</f>
        <v>6.66451556129184</v>
      </c>
      <c r="AM172" s="37">
        <f>IF(AL172&gt;$V$8,1,0)</f>
        <v>0</v>
      </c>
      <c r="AN172" s="38">
        <f>IF($I172=AK$16,AL172,0)</f>
        <v>0</v>
      </c>
      <c r="AO172" s="37">
        <v>2471</v>
      </c>
      <c r="AP172" s="38">
        <f>100*AO172/$V172</f>
        <v>7.2482473380071</v>
      </c>
      <c r="AQ172" s="37">
        <f>IF(AP172&gt;$V$8,1,0)</f>
        <v>0</v>
      </c>
      <c r="AR172" s="38">
        <f>IF($I172=AO$16,AP172,0)</f>
        <v>0</v>
      </c>
      <c r="AS172" s="37">
        <v>11002</v>
      </c>
      <c r="AT172" s="38">
        <f>100*AS172/$V172</f>
        <v>32.2724472734739</v>
      </c>
      <c r="AU172" s="37">
        <f>IF(AT172&gt;$V$8,1,0)</f>
        <v>0</v>
      </c>
      <c r="AV172" s="38">
        <f>IF($I172=AS$16,AT172,0)</f>
        <v>32.2724472734739</v>
      </c>
      <c r="AW172" s="37">
        <v>0</v>
      </c>
      <c r="AX172" s="38">
        <f>100*AW172/$V172</f>
        <v>0</v>
      </c>
      <c r="AY172" s="37">
        <f>IF(AX172&gt;$V$8,1,0)</f>
        <v>0</v>
      </c>
      <c r="AZ172" s="38">
        <f>IF($I172=AW$16,AX172,0)</f>
        <v>0</v>
      </c>
      <c r="BA172" s="37">
        <v>0</v>
      </c>
      <c r="BB172" s="38">
        <f>100*BA172/$V172</f>
        <v>0</v>
      </c>
      <c r="BC172" s="37">
        <f>IF(BB172&gt;$V$8,1,0)</f>
        <v>0</v>
      </c>
      <c r="BD172" s="38">
        <f>IF($I172=BA$16,BB172,0)</f>
        <v>0</v>
      </c>
      <c r="BE172" s="37">
        <v>0</v>
      </c>
      <c r="BF172" s="38">
        <f>100*BE172/$V172</f>
        <v>0</v>
      </c>
      <c r="BG172" s="37">
        <f>IF(BF172&gt;$V$8,1,0)</f>
        <v>0</v>
      </c>
      <c r="BH172" s="38">
        <f>IF($I172=BE$16,BF172,0)</f>
        <v>0</v>
      </c>
      <c r="BI172" s="37">
        <v>0</v>
      </c>
      <c r="BJ172" s="38">
        <f>100*BI172/$V172</f>
        <v>0</v>
      </c>
      <c r="BK172" s="37">
        <f>IF(BJ172&gt;$V$8,1,0)</f>
        <v>0</v>
      </c>
      <c r="BL172" s="38">
        <f>IF($I172=BI$16,BJ172,0)</f>
        <v>0</v>
      </c>
      <c r="BM172" s="37">
        <v>0</v>
      </c>
      <c r="BN172" s="38">
        <f>100*BM172/$V172</f>
        <v>0</v>
      </c>
      <c r="BO172" s="37">
        <f>IF(BN172&gt;$V$8,1,0)</f>
        <v>0</v>
      </c>
      <c r="BP172" s="38">
        <f>IF($I172=BM$16,BN172,0)</f>
        <v>0</v>
      </c>
      <c r="BQ172" s="37">
        <v>0</v>
      </c>
      <c r="BR172" s="38">
        <f>100*BQ172/$V172</f>
        <v>0</v>
      </c>
      <c r="BS172" s="37">
        <f>IF(BR172&gt;$V$8,1,0)</f>
        <v>0</v>
      </c>
      <c r="BT172" s="38">
        <f>IF($I172=BQ$16,BR172,0)</f>
        <v>0</v>
      </c>
      <c r="BU172" s="37">
        <v>0</v>
      </c>
      <c r="BV172" s="38">
        <f>100*BU172/$V172</f>
        <v>0</v>
      </c>
      <c r="BW172" s="37">
        <f>IF(BV172&gt;$V$8,1,0)</f>
        <v>0</v>
      </c>
      <c r="BX172" s="38">
        <f>IF($I172=BU$16,BV172,0)</f>
        <v>0</v>
      </c>
      <c r="BY172" s="37">
        <v>325</v>
      </c>
      <c r="BZ172" s="37">
        <v>0</v>
      </c>
      <c r="CA172" s="16"/>
      <c r="CB172" s="20"/>
      <c r="CC172" s="21"/>
    </row>
    <row r="173" ht="15.75" customHeight="1">
      <c r="A173" t="s" s="32">
        <v>431</v>
      </c>
      <c r="B173" t="s" s="71">
        <f>_xlfn.IFS(H173=0,F173,K173=1,I173,L173=1,Q173)</f>
        <v>17</v>
      </c>
      <c r="C173" s="72">
        <f>_xlfn.IFS(H173=0,G173,K173=1,J173,L173=1,R173)</f>
        <v>24.5688617951392</v>
      </c>
      <c r="D173" t="s" s="73">
        <f>IF(F173="Lab","over","under")</f>
        <v>111</v>
      </c>
      <c r="E173" t="s" s="73">
        <v>112</v>
      </c>
      <c r="F173" t="s" s="74">
        <v>9</v>
      </c>
      <c r="G173" s="75">
        <f>AD173</f>
        <v>45.7955669634502</v>
      </c>
      <c r="H173" s="76">
        <f>K173+L173</f>
        <v>1</v>
      </c>
      <c r="I173" t="s" s="77">
        <v>17</v>
      </c>
      <c r="J173" s="75">
        <f>AN173</f>
        <v>24.5688617951392</v>
      </c>
      <c r="K173" s="76">
        <v>1</v>
      </c>
      <c r="L173" s="25"/>
      <c r="M173" s="25"/>
      <c r="N173" s="25"/>
      <c r="O173" t="s" s="73">
        <v>432</v>
      </c>
      <c r="P173" t="s" s="73">
        <v>431</v>
      </c>
      <c r="Q173" t="s" s="78">
        <v>5</v>
      </c>
      <c r="R173" s="79">
        <f>100*S173</f>
        <v>21.4646667</v>
      </c>
      <c r="S173" s="80">
        <v>0.214646667</v>
      </c>
      <c r="T173" s="28"/>
      <c r="U173" s="29">
        <v>70242</v>
      </c>
      <c r="V173" s="29">
        <v>37401</v>
      </c>
      <c r="W173" s="29">
        <v>125</v>
      </c>
      <c r="X173" s="29">
        <v>7939</v>
      </c>
      <c r="Y173" s="29">
        <v>8028</v>
      </c>
      <c r="Z173" s="31">
        <f>100*Y173/$V173</f>
        <v>21.4646667201412</v>
      </c>
      <c r="AA173" s="29">
        <f>IF(Z173&gt;$V$8,1,0)</f>
        <v>0</v>
      </c>
      <c r="AB173" s="31">
        <f>IF($I173=Y$16,Z173,0)</f>
        <v>0</v>
      </c>
      <c r="AC173" s="29">
        <v>17128</v>
      </c>
      <c r="AD173" s="31">
        <f>100*AC173/$V173</f>
        <v>45.7955669634502</v>
      </c>
      <c r="AE173" s="29">
        <f>IF(AD173&gt;$V$8,1,0)</f>
        <v>0</v>
      </c>
      <c r="AF173" s="31">
        <f>IF($I173=AC$16,AD173,0)</f>
        <v>0</v>
      </c>
      <c r="AG173" s="29">
        <v>1133</v>
      </c>
      <c r="AH173" s="31">
        <f>100*AG173/$V173</f>
        <v>3.02933076655704</v>
      </c>
      <c r="AI173" s="29">
        <f>IF(AH173&gt;$V$8,1,0)</f>
        <v>0</v>
      </c>
      <c r="AJ173" s="31">
        <f>IF($I173=AG$16,AH173,0)</f>
        <v>0</v>
      </c>
      <c r="AK173" s="29">
        <v>9189</v>
      </c>
      <c r="AL173" s="31">
        <f>100*AK173/$V173</f>
        <v>24.5688617951392</v>
      </c>
      <c r="AM173" s="29">
        <f>IF(AL173&gt;$V$8,1,0)</f>
        <v>0</v>
      </c>
      <c r="AN173" s="31">
        <f>IF($I173=AK$16,AL173,0)</f>
        <v>24.5688617951392</v>
      </c>
      <c r="AO173" s="29">
        <v>1923</v>
      </c>
      <c r="AP173" s="31">
        <f>100*AO173/$V173</f>
        <v>5.14157375471244</v>
      </c>
      <c r="AQ173" s="29">
        <f>IF(AP173&gt;$V$8,1,0)</f>
        <v>0</v>
      </c>
      <c r="AR173" s="31">
        <f>IF($I173=AO$16,AP173,0)</f>
        <v>0</v>
      </c>
      <c r="AS173" s="29">
        <v>0</v>
      </c>
      <c r="AT173" s="31">
        <f>100*AS173/$V173</f>
        <v>0</v>
      </c>
      <c r="AU173" s="29">
        <f>IF(AT173&gt;$V$8,1,0)</f>
        <v>0</v>
      </c>
      <c r="AV173" s="31">
        <f>IF($I173=AS$16,AT173,0)</f>
        <v>0</v>
      </c>
      <c r="AW173" s="29">
        <v>0</v>
      </c>
      <c r="AX173" s="31">
        <f>100*AW173/$V173</f>
        <v>0</v>
      </c>
      <c r="AY173" s="29">
        <f>IF(AX173&gt;$V$8,1,0)</f>
        <v>0</v>
      </c>
      <c r="AZ173" s="31">
        <f>IF($I173=AW$16,AX173,0)</f>
        <v>0</v>
      </c>
      <c r="BA173" s="29">
        <v>0</v>
      </c>
      <c r="BB173" s="31">
        <f>100*BA173/$V173</f>
        <v>0</v>
      </c>
      <c r="BC173" s="29">
        <f>IF(BB173&gt;$V$8,1,0)</f>
        <v>0</v>
      </c>
      <c r="BD173" s="31">
        <f>IF($I173=BA$16,BB173,0)</f>
        <v>0</v>
      </c>
      <c r="BE173" s="29">
        <v>0</v>
      </c>
      <c r="BF173" s="31">
        <f>100*BE173/$V173</f>
        <v>0</v>
      </c>
      <c r="BG173" s="29">
        <f>IF(BF173&gt;$V$8,1,0)</f>
        <v>0</v>
      </c>
      <c r="BH173" s="31">
        <f>IF($I173=BE$16,BF173,0)</f>
        <v>0</v>
      </c>
      <c r="BI173" s="29">
        <v>0</v>
      </c>
      <c r="BJ173" s="31">
        <f>100*BI173/$V173</f>
        <v>0</v>
      </c>
      <c r="BK173" s="29">
        <f>IF(BJ173&gt;$V$8,1,0)</f>
        <v>0</v>
      </c>
      <c r="BL173" s="31">
        <f>IF($I173=BI$16,BJ173,0)</f>
        <v>0</v>
      </c>
      <c r="BM173" s="29">
        <v>0</v>
      </c>
      <c r="BN173" s="31">
        <f>100*BM173/$V173</f>
        <v>0</v>
      </c>
      <c r="BO173" s="29">
        <f>IF(BN173&gt;$V$8,1,0)</f>
        <v>0</v>
      </c>
      <c r="BP173" s="31">
        <f>IF($I173=BM$16,BN173,0)</f>
        <v>0</v>
      </c>
      <c r="BQ173" s="29">
        <v>0</v>
      </c>
      <c r="BR173" s="31">
        <f>100*BQ173/$V173</f>
        <v>0</v>
      </c>
      <c r="BS173" s="29">
        <f>IF(BR173&gt;$V$8,1,0)</f>
        <v>0</v>
      </c>
      <c r="BT173" s="31">
        <f>IF($I173=BQ$16,BR173,0)</f>
        <v>0</v>
      </c>
      <c r="BU173" s="29">
        <v>0</v>
      </c>
      <c r="BV173" s="31">
        <f>100*BU173/$V173</f>
        <v>0</v>
      </c>
      <c r="BW173" s="29">
        <f>IF(BV173&gt;$V$8,1,0)</f>
        <v>0</v>
      </c>
      <c r="BX173" s="31">
        <f>IF($I173=BU$16,BV173,0)</f>
        <v>0</v>
      </c>
      <c r="BY173" s="29">
        <v>1441</v>
      </c>
      <c r="BZ173" s="29">
        <v>0</v>
      </c>
      <c r="CA173" s="28"/>
      <c r="CB173" s="20"/>
      <c r="CC173" s="21"/>
    </row>
    <row r="174" ht="15.75" customHeight="1">
      <c r="A174" t="s" s="32">
        <v>433</v>
      </c>
      <c r="B174" t="s" s="71">
        <f>_xlfn.IFS(H174=0,F174,K174=1,I174,L174=1,Q174)</f>
        <v>9</v>
      </c>
      <c r="C174" s="72">
        <f>_xlfn.IFS(H174=0,G174,K174=1,J174,L174=1,R174)</f>
        <v>45.7931959517132</v>
      </c>
      <c r="D174" t="s" s="68">
        <f>IF(F174="Lab","over","under")</f>
        <v>111</v>
      </c>
      <c r="E174" t="s" s="68">
        <v>112</v>
      </c>
      <c r="F174" t="s" s="74">
        <v>9</v>
      </c>
      <c r="G174" s="81">
        <f>AD174</f>
        <v>45.7931959517132</v>
      </c>
      <c r="H174" s="82">
        <f>K174+L174</f>
        <v>0</v>
      </c>
      <c r="I174" t="s" s="77">
        <v>5</v>
      </c>
      <c r="J174" s="81">
        <f>AB174</f>
        <v>29.7219851237654</v>
      </c>
      <c r="K174" s="13"/>
      <c r="L174" s="13"/>
      <c r="M174" s="13"/>
      <c r="N174" s="13"/>
      <c r="O174" t="s" s="68">
        <v>434</v>
      </c>
      <c r="P174" t="s" s="68">
        <v>433</v>
      </c>
      <c r="Q174" t="s" s="78">
        <v>17</v>
      </c>
      <c r="R174" s="83">
        <f>100*S174</f>
        <v>14.1425842</v>
      </c>
      <c r="S174" s="35">
        <v>0.141425842</v>
      </c>
      <c r="T174" s="16"/>
      <c r="U174" s="37">
        <v>74385</v>
      </c>
      <c r="V174" s="37">
        <v>49206</v>
      </c>
      <c r="W174" s="37">
        <v>178</v>
      </c>
      <c r="X174" s="37">
        <v>7908</v>
      </c>
      <c r="Y174" s="37">
        <v>14625</v>
      </c>
      <c r="Z174" s="38">
        <f>100*Y174/$V174</f>
        <v>29.7219851237654</v>
      </c>
      <c r="AA174" s="37">
        <f>IF(Z174&gt;$V$8,1,0)</f>
        <v>0</v>
      </c>
      <c r="AB174" s="38">
        <f>IF($I174=Y$16,Z174,0)</f>
        <v>29.7219851237654</v>
      </c>
      <c r="AC174" s="37">
        <v>22533</v>
      </c>
      <c r="AD174" s="38">
        <f>100*AC174/$V174</f>
        <v>45.7931959517132</v>
      </c>
      <c r="AE174" s="37">
        <f>IF(AD174&gt;$V$8,1,0)</f>
        <v>0</v>
      </c>
      <c r="AF174" s="38">
        <f>IF($I174=AC$16,AD174,0)</f>
        <v>0</v>
      </c>
      <c r="AG174" s="37">
        <v>1707</v>
      </c>
      <c r="AH174" s="38">
        <f>100*AG174/$V174</f>
        <v>3.46908913547128</v>
      </c>
      <c r="AI174" s="37">
        <f>IF(AH174&gt;$V$8,1,0)</f>
        <v>0</v>
      </c>
      <c r="AJ174" s="38">
        <f>IF($I174=AG$16,AH174,0)</f>
        <v>0</v>
      </c>
      <c r="AK174" s="37">
        <v>6959</v>
      </c>
      <c r="AL174" s="38">
        <f>100*AK174/$V174</f>
        <v>14.1425842376946</v>
      </c>
      <c r="AM174" s="37">
        <f>IF(AL174&gt;$V$8,1,0)</f>
        <v>0</v>
      </c>
      <c r="AN174" s="38">
        <f>IF($I174=AK$16,AL174,0)</f>
        <v>0</v>
      </c>
      <c r="AO174" s="37">
        <v>3382</v>
      </c>
      <c r="AP174" s="38">
        <f>100*AO174/$V174</f>
        <v>6.87314555135553</v>
      </c>
      <c r="AQ174" s="37">
        <f>IF(AP174&gt;$V$8,1,0)</f>
        <v>0</v>
      </c>
      <c r="AR174" s="38">
        <f>IF($I174=AO$16,AP174,0)</f>
        <v>0</v>
      </c>
      <c r="AS174" s="37">
        <v>0</v>
      </c>
      <c r="AT174" s="38">
        <f>100*AS174/$V174</f>
        <v>0</v>
      </c>
      <c r="AU174" s="37">
        <f>IF(AT174&gt;$V$8,1,0)</f>
        <v>0</v>
      </c>
      <c r="AV174" s="38">
        <f>IF($I174=AS$16,AT174,0)</f>
        <v>0</v>
      </c>
      <c r="AW174" s="37">
        <v>0</v>
      </c>
      <c r="AX174" s="38">
        <f>100*AW174/$V174</f>
        <v>0</v>
      </c>
      <c r="AY174" s="37">
        <f>IF(AX174&gt;$V$8,1,0)</f>
        <v>0</v>
      </c>
      <c r="AZ174" s="38">
        <f>IF($I174=AW$16,AX174,0)</f>
        <v>0</v>
      </c>
      <c r="BA174" s="37">
        <v>0</v>
      </c>
      <c r="BB174" s="38">
        <f>100*BA174/$V174</f>
        <v>0</v>
      </c>
      <c r="BC174" s="37">
        <f>IF(BB174&gt;$V$8,1,0)</f>
        <v>0</v>
      </c>
      <c r="BD174" s="38">
        <f>IF($I174=BA$16,BB174,0)</f>
        <v>0</v>
      </c>
      <c r="BE174" s="37">
        <v>0</v>
      </c>
      <c r="BF174" s="38">
        <f>100*BE174/$V174</f>
        <v>0</v>
      </c>
      <c r="BG174" s="37">
        <f>IF(BF174&gt;$V$8,1,0)</f>
        <v>0</v>
      </c>
      <c r="BH174" s="38">
        <f>IF($I174=BE$16,BF174,0)</f>
        <v>0</v>
      </c>
      <c r="BI174" s="37">
        <v>0</v>
      </c>
      <c r="BJ174" s="38">
        <f>100*BI174/$V174</f>
        <v>0</v>
      </c>
      <c r="BK174" s="37">
        <f>IF(BJ174&gt;$V$8,1,0)</f>
        <v>0</v>
      </c>
      <c r="BL174" s="38">
        <f>IF($I174=BI$16,BJ174,0)</f>
        <v>0</v>
      </c>
      <c r="BM174" s="37">
        <v>0</v>
      </c>
      <c r="BN174" s="38">
        <f>100*BM174/$V174</f>
        <v>0</v>
      </c>
      <c r="BO174" s="37">
        <f>IF(BN174&gt;$V$8,1,0)</f>
        <v>0</v>
      </c>
      <c r="BP174" s="38">
        <f>IF($I174=BM$16,BN174,0)</f>
        <v>0</v>
      </c>
      <c r="BQ174" s="37">
        <v>0</v>
      </c>
      <c r="BR174" s="38">
        <f>100*BQ174/$V174</f>
        <v>0</v>
      </c>
      <c r="BS174" s="37">
        <f>IF(BR174&gt;$V$8,1,0)</f>
        <v>0</v>
      </c>
      <c r="BT174" s="38">
        <f>IF($I174=BQ$16,BR174,0)</f>
        <v>0</v>
      </c>
      <c r="BU174" s="37">
        <v>0</v>
      </c>
      <c r="BV174" s="38">
        <f>100*BU174/$V174</f>
        <v>0</v>
      </c>
      <c r="BW174" s="37">
        <f>IF(BV174&gt;$V$8,1,0)</f>
        <v>0</v>
      </c>
      <c r="BX174" s="38">
        <f>IF($I174=BU$16,BV174,0)</f>
        <v>0</v>
      </c>
      <c r="BY174" s="37">
        <v>0</v>
      </c>
      <c r="BZ174" s="37">
        <v>0</v>
      </c>
      <c r="CA174" s="16"/>
      <c r="CB174" s="20"/>
      <c r="CC174" s="21"/>
    </row>
    <row r="175" ht="15.75" customHeight="1">
      <c r="A175" t="s" s="32">
        <v>435</v>
      </c>
      <c r="B175" t="s" s="71">
        <f>_xlfn.IFS(H175=0,F175,K175=1,I175,L175=1,Q175)</f>
        <v>9</v>
      </c>
      <c r="C175" s="72">
        <f>_xlfn.IFS(H175=0,G175,K175=1,J175,L175=1,R175)</f>
        <v>45.7245062968589</v>
      </c>
      <c r="D175" t="s" s="73">
        <f>IF(F175="Lab","over","under")</f>
        <v>111</v>
      </c>
      <c r="E175" t="s" s="73">
        <v>112</v>
      </c>
      <c r="F175" t="s" s="74">
        <v>9</v>
      </c>
      <c r="G175" s="75">
        <f>AD175</f>
        <v>45.7245062968589</v>
      </c>
      <c r="H175" s="76">
        <f>K175+L175</f>
        <v>0</v>
      </c>
      <c r="I175" t="s" s="77">
        <v>25</v>
      </c>
      <c r="J175" s="75">
        <f>AV175</f>
        <v>27.9658940559612</v>
      </c>
      <c r="K175" s="25"/>
      <c r="L175" s="25"/>
      <c r="M175" s="25"/>
      <c r="N175" s="25"/>
      <c r="O175" t="s" s="73">
        <v>436</v>
      </c>
      <c r="P175" t="s" s="73">
        <v>435</v>
      </c>
      <c r="Q175" t="s" s="78">
        <v>5</v>
      </c>
      <c r="R175" s="79">
        <f>100*S175</f>
        <v>7.8477973</v>
      </c>
      <c r="S175" s="80">
        <v>0.07847797300000001</v>
      </c>
      <c r="T175" s="28"/>
      <c r="U175" s="29">
        <v>71845</v>
      </c>
      <c r="V175" s="29">
        <v>40814</v>
      </c>
      <c r="W175" s="29">
        <v>106</v>
      </c>
      <c r="X175" s="29">
        <v>7248</v>
      </c>
      <c r="Y175" s="29">
        <v>3203</v>
      </c>
      <c r="Z175" s="31">
        <f>100*Y175/$V175</f>
        <v>7.84779732444749</v>
      </c>
      <c r="AA175" s="29">
        <f>IF(Z175&gt;$V$8,1,0)</f>
        <v>0</v>
      </c>
      <c r="AB175" s="31">
        <f>IF($I175=Y$16,Z175,0)</f>
        <v>0</v>
      </c>
      <c r="AC175" s="29">
        <v>18662</v>
      </c>
      <c r="AD175" s="31">
        <f>100*AC175/$V175</f>
        <v>45.7245062968589</v>
      </c>
      <c r="AE175" s="29">
        <f>IF(AD175&gt;$V$8,1,0)</f>
        <v>0</v>
      </c>
      <c r="AF175" s="31">
        <f>IF($I175=AC$16,AD175,0)</f>
        <v>0</v>
      </c>
      <c r="AG175" s="29">
        <v>1593</v>
      </c>
      <c r="AH175" s="31">
        <f>100*AG175/$V175</f>
        <v>3.90307247513108</v>
      </c>
      <c r="AI175" s="29">
        <f>IF(AH175&gt;$V$8,1,0)</f>
        <v>0</v>
      </c>
      <c r="AJ175" s="31">
        <f>IF($I175=AG$16,AH175,0)</f>
        <v>0</v>
      </c>
      <c r="AK175" s="29">
        <v>3128</v>
      </c>
      <c r="AL175" s="31">
        <f>100*AK175/$V175</f>
        <v>7.66403685010046</v>
      </c>
      <c r="AM175" s="29">
        <f>IF(AL175&gt;$V$8,1,0)</f>
        <v>0</v>
      </c>
      <c r="AN175" s="31">
        <f>IF($I175=AK$16,AL175,0)</f>
        <v>0</v>
      </c>
      <c r="AO175" s="29">
        <v>1556</v>
      </c>
      <c r="AP175" s="31">
        <f>100*AO175/$V175</f>
        <v>3.81241730778654</v>
      </c>
      <c r="AQ175" s="29">
        <f>IF(AP175&gt;$V$8,1,0)</f>
        <v>0</v>
      </c>
      <c r="AR175" s="31">
        <f>IF($I175=AO$16,AP175,0)</f>
        <v>0</v>
      </c>
      <c r="AS175" s="29">
        <v>11414</v>
      </c>
      <c r="AT175" s="31">
        <f>100*AS175/$V175</f>
        <v>27.9658940559612</v>
      </c>
      <c r="AU175" s="29">
        <f>IF(AT175&gt;$V$8,1,0)</f>
        <v>0</v>
      </c>
      <c r="AV175" s="31">
        <f>IF($I175=AS$16,AT175,0)</f>
        <v>27.9658940559612</v>
      </c>
      <c r="AW175" s="29">
        <v>0</v>
      </c>
      <c r="AX175" s="31">
        <f>100*AW175/$V175</f>
        <v>0</v>
      </c>
      <c r="AY175" s="29">
        <f>IF(AX175&gt;$V$8,1,0)</f>
        <v>0</v>
      </c>
      <c r="AZ175" s="31">
        <f>IF($I175=AW$16,AX175,0)</f>
        <v>0</v>
      </c>
      <c r="BA175" s="29">
        <v>0</v>
      </c>
      <c r="BB175" s="31">
        <f>100*BA175/$V175</f>
        <v>0</v>
      </c>
      <c r="BC175" s="29">
        <f>IF(BB175&gt;$V$8,1,0)</f>
        <v>0</v>
      </c>
      <c r="BD175" s="31">
        <f>IF($I175=BA$16,BB175,0)</f>
        <v>0</v>
      </c>
      <c r="BE175" s="29">
        <v>0</v>
      </c>
      <c r="BF175" s="31">
        <f>100*BE175/$V175</f>
        <v>0</v>
      </c>
      <c r="BG175" s="29">
        <f>IF(BF175&gt;$V$8,1,0)</f>
        <v>0</v>
      </c>
      <c r="BH175" s="31">
        <f>IF($I175=BE$16,BF175,0)</f>
        <v>0</v>
      </c>
      <c r="BI175" s="29">
        <v>0</v>
      </c>
      <c r="BJ175" s="31">
        <f>100*BI175/$V175</f>
        <v>0</v>
      </c>
      <c r="BK175" s="29">
        <f>IF(BJ175&gt;$V$8,1,0)</f>
        <v>0</v>
      </c>
      <c r="BL175" s="31">
        <f>IF($I175=BI$16,BJ175,0)</f>
        <v>0</v>
      </c>
      <c r="BM175" s="29">
        <v>0</v>
      </c>
      <c r="BN175" s="31">
        <f>100*BM175/$V175</f>
        <v>0</v>
      </c>
      <c r="BO175" s="29">
        <f>IF(BN175&gt;$V$8,1,0)</f>
        <v>0</v>
      </c>
      <c r="BP175" s="31">
        <f>IF($I175=BM$16,BN175,0)</f>
        <v>0</v>
      </c>
      <c r="BQ175" s="29">
        <v>0</v>
      </c>
      <c r="BR175" s="31">
        <f>100*BQ175/$V175</f>
        <v>0</v>
      </c>
      <c r="BS175" s="29">
        <f>IF(BR175&gt;$V$8,1,0)</f>
        <v>0</v>
      </c>
      <c r="BT175" s="31">
        <f>IF($I175=BQ$16,BR175,0)</f>
        <v>0</v>
      </c>
      <c r="BU175" s="29">
        <v>0</v>
      </c>
      <c r="BV175" s="31">
        <f>100*BU175/$V175</f>
        <v>0</v>
      </c>
      <c r="BW175" s="29">
        <f>IF(BV175&gt;$V$8,1,0)</f>
        <v>0</v>
      </c>
      <c r="BX175" s="31">
        <f>IF($I175=BU$16,BV175,0)</f>
        <v>0</v>
      </c>
      <c r="BY175" s="29">
        <v>700</v>
      </c>
      <c r="BZ175" s="29">
        <v>0</v>
      </c>
      <c r="CA175" s="28"/>
      <c r="CB175" s="20"/>
      <c r="CC175" s="21"/>
    </row>
    <row r="176" ht="19.95" customHeight="1">
      <c r="A176" t="s" s="32">
        <v>437</v>
      </c>
      <c r="B176" t="s" s="71">
        <f>_xlfn.IFS(H176=0,F176,K176=1,I176,L176=1,Q176)</f>
        <v>33</v>
      </c>
      <c r="C176" s="72">
        <f>_xlfn.IFS(H176=0,G176,K176=1,J176,L176=1,R176)</f>
        <v>45.6987203851514</v>
      </c>
      <c r="D176" t="s" s="68">
        <v>111</v>
      </c>
      <c r="E176" t="s" s="68">
        <v>112</v>
      </c>
      <c r="F176" t="s" s="74">
        <v>33</v>
      </c>
      <c r="G176" s="81">
        <f>BB176</f>
        <v>45.6987203851514</v>
      </c>
      <c r="H176" s="82">
        <f>K176+L176</f>
        <v>0</v>
      </c>
      <c r="I176" t="s" s="77">
        <v>37</v>
      </c>
      <c r="J176" s="81">
        <f>BH176</f>
        <v>30.0603910638118</v>
      </c>
      <c r="K176" s="13"/>
      <c r="L176" s="13"/>
      <c r="M176" s="13"/>
      <c r="N176" s="13"/>
      <c r="O176" t="s" s="68">
        <v>438</v>
      </c>
      <c r="P176" t="s" s="68">
        <v>437</v>
      </c>
      <c r="Q176" t="s" s="78">
        <v>49</v>
      </c>
      <c r="R176" s="83">
        <f>100*S176</f>
        <v>13.3493813</v>
      </c>
      <c r="S176" s="35">
        <v>0.133493813</v>
      </c>
      <c r="T176" s="16"/>
      <c r="U176" s="37">
        <v>81249</v>
      </c>
      <c r="V176" s="37">
        <v>47358</v>
      </c>
      <c r="W176" s="37">
        <v>241</v>
      </c>
      <c r="X176" s="37">
        <v>7406</v>
      </c>
      <c r="Y176" s="37">
        <v>0</v>
      </c>
      <c r="Z176" s="38">
        <f>100*Y176/$V176</f>
        <v>0</v>
      </c>
      <c r="AA176" s="37">
        <f>IF(Z176&gt;$V$8,1,0)</f>
        <v>0</v>
      </c>
      <c r="AB176" s="38">
        <f>IF($I176=Y$16,Z176,0)</f>
        <v>0</v>
      </c>
      <c r="AC176" s="37">
        <v>0</v>
      </c>
      <c r="AD176" s="38">
        <f>100*AC176/$V176</f>
        <v>0</v>
      </c>
      <c r="AE176" s="37">
        <f>IF(AD176&gt;$V$8,1,0)</f>
        <v>0</v>
      </c>
      <c r="AF176" s="38">
        <f>IF($I176=AC$16,AD176,0)</f>
        <v>0</v>
      </c>
      <c r="AG176" s="37">
        <v>0</v>
      </c>
      <c r="AH176" s="38">
        <f>100*AG176/$V176</f>
        <v>0</v>
      </c>
      <c r="AI176" s="37">
        <f>IF(AH176&gt;$V$8,1,0)</f>
        <v>0</v>
      </c>
      <c r="AJ176" s="38">
        <f>IF($I176=AG$16,AH176,0)</f>
        <v>0</v>
      </c>
      <c r="AK176" s="37">
        <v>0</v>
      </c>
      <c r="AL176" s="38">
        <f>100*AK176/$V176</f>
        <v>0</v>
      </c>
      <c r="AM176" s="37">
        <f>IF(AL176&gt;$V$8,1,0)</f>
        <v>0</v>
      </c>
      <c r="AN176" s="38">
        <f>IF($I176=AK$16,AL176,0)</f>
        <v>0</v>
      </c>
      <c r="AO176" s="37">
        <v>0</v>
      </c>
      <c r="AP176" s="38">
        <f>100*AO176/$V176</f>
        <v>0</v>
      </c>
      <c r="AQ176" s="37">
        <f>IF(AP176&gt;$V$8,1,0)</f>
        <v>0</v>
      </c>
      <c r="AR176" s="38">
        <f>IF($I176=AO$16,AP176,0)</f>
        <v>0</v>
      </c>
      <c r="AS176" s="37">
        <v>0</v>
      </c>
      <c r="AT176" s="38">
        <f>100*AS176/$V176</f>
        <v>0</v>
      </c>
      <c r="AU176" s="37">
        <f>IF(AT176&gt;$V$8,1,0)</f>
        <v>0</v>
      </c>
      <c r="AV176" s="38">
        <f>IF($I176=AS$16,AT176,0)</f>
        <v>0</v>
      </c>
      <c r="AW176" s="37">
        <v>0</v>
      </c>
      <c r="AX176" s="38">
        <f>100*AW176/$V176</f>
        <v>0</v>
      </c>
      <c r="AY176" s="37">
        <f>IF(AX176&gt;$V$8,1,0)</f>
        <v>0</v>
      </c>
      <c r="AZ176" s="38">
        <f>IF($I176=AW$16,AX176,0)</f>
        <v>0</v>
      </c>
      <c r="BA176" s="37">
        <v>21642</v>
      </c>
      <c r="BB176" s="38">
        <f>100*BA176/$V176</f>
        <v>45.6987203851514</v>
      </c>
      <c r="BC176" s="37">
        <f>IF(BB176&gt;$V$8,1,0)</f>
        <v>0</v>
      </c>
      <c r="BD176" s="38">
        <f>IF($I176=BA$16,BB176,0)</f>
        <v>0</v>
      </c>
      <c r="BE176" s="37">
        <v>14236</v>
      </c>
      <c r="BF176" s="38">
        <f>100*BE176/$V176</f>
        <v>30.0603910638118</v>
      </c>
      <c r="BG176" s="37">
        <f>IF(BF176&gt;$V$8,1,0)</f>
        <v>0</v>
      </c>
      <c r="BH176" s="38">
        <f>IF($I176=BE$16,BF176,0)</f>
        <v>30.0603910638118</v>
      </c>
      <c r="BI176" s="37">
        <v>1496</v>
      </c>
      <c r="BJ176" s="38">
        <f>100*BI176/$V176</f>
        <v>3.1589171840027</v>
      </c>
      <c r="BK176" s="37">
        <f>IF(BJ176&gt;$V$8,1,0)</f>
        <v>0</v>
      </c>
      <c r="BL176" s="38">
        <f>IF($I176=BI$16,BJ176,0)</f>
        <v>0</v>
      </c>
      <c r="BM176" s="37">
        <v>3662</v>
      </c>
      <c r="BN176" s="38">
        <f>100*BM176/$V176</f>
        <v>7.7325900587018</v>
      </c>
      <c r="BO176" s="37">
        <f>IF(BN176&gt;$V$8,1,0)</f>
        <v>0</v>
      </c>
      <c r="BP176" s="38">
        <f>IF($I176=BM$16,BN176,0)</f>
        <v>0</v>
      </c>
      <c r="BQ176" s="37">
        <v>6322</v>
      </c>
      <c r="BR176" s="38">
        <f>100*BQ176/$V176</f>
        <v>13.3493813083323</v>
      </c>
      <c r="BS176" s="37">
        <f>IF(BR176&gt;$V$8,1,0)</f>
        <v>0</v>
      </c>
      <c r="BT176" s="38">
        <f>IF($I176=BQ$16,BR176,0)</f>
        <v>0</v>
      </c>
      <c r="BU176" s="37">
        <v>0</v>
      </c>
      <c r="BV176" s="38">
        <f>100*BU176/$V176</f>
        <v>0</v>
      </c>
      <c r="BW176" s="37">
        <f>IF(BV176&gt;$V$8,1,0)</f>
        <v>0</v>
      </c>
      <c r="BX176" s="38">
        <f>IF($I176=BU$16,BV176,0)</f>
        <v>0</v>
      </c>
      <c r="BY176" s="37">
        <v>751</v>
      </c>
      <c r="BZ176" s="37">
        <v>0</v>
      </c>
      <c r="CA176" s="16"/>
      <c r="CB176" s="20"/>
      <c r="CC176" s="21"/>
    </row>
    <row r="177" ht="15.75" customHeight="1">
      <c r="A177" t="s" s="32">
        <v>439</v>
      </c>
      <c r="B177" t="s" s="71">
        <f>_xlfn.IFS(H177=0,F177,K177=1,I177,L177=1,Q177)</f>
        <v>9</v>
      </c>
      <c r="C177" s="72">
        <f>_xlfn.IFS(H177=0,G177,K177=1,J177,L177=1,R177)</f>
        <v>45.6609111525249</v>
      </c>
      <c r="D177" t="s" s="73">
        <f>IF(F177="Lab","over","under")</f>
        <v>111</v>
      </c>
      <c r="E177" t="s" s="73">
        <v>112</v>
      </c>
      <c r="F177" t="s" s="74">
        <v>9</v>
      </c>
      <c r="G177" s="75">
        <f>AD177</f>
        <v>45.6609111525249</v>
      </c>
      <c r="H177" s="76">
        <f>K177+L177</f>
        <v>0</v>
      </c>
      <c r="I177" t="s" s="77">
        <v>25</v>
      </c>
      <c r="J177" s="75">
        <f>AV177</f>
        <v>27.1571951411186</v>
      </c>
      <c r="K177" s="25"/>
      <c r="L177" s="25"/>
      <c r="M177" s="25"/>
      <c r="N177" s="25"/>
      <c r="O177" t="s" s="73">
        <v>440</v>
      </c>
      <c r="P177" t="s" s="73">
        <v>439</v>
      </c>
      <c r="Q177" t="s" s="78">
        <v>5</v>
      </c>
      <c r="R177" s="79">
        <f>100*S177</f>
        <v>7.4028336</v>
      </c>
      <c r="S177" s="80">
        <v>0.074028336</v>
      </c>
      <c r="T177" s="28"/>
      <c r="U177" s="29">
        <v>72824</v>
      </c>
      <c r="V177" s="29">
        <v>44537</v>
      </c>
      <c r="W177" s="29">
        <v>140</v>
      </c>
      <c r="X177" s="29">
        <v>8241</v>
      </c>
      <c r="Y177" s="29">
        <v>3297</v>
      </c>
      <c r="Z177" s="31">
        <f>100*Y177/$V177</f>
        <v>7.40283359903002</v>
      </c>
      <c r="AA177" s="29">
        <f>IF(Z177&gt;$V$8,1,0)</f>
        <v>0</v>
      </c>
      <c r="AB177" s="31">
        <f>IF($I177=Y$16,Z177,0)</f>
        <v>0</v>
      </c>
      <c r="AC177" s="29">
        <v>20336</v>
      </c>
      <c r="AD177" s="31">
        <f>100*AC177/$V177</f>
        <v>45.6609111525249</v>
      </c>
      <c r="AE177" s="29">
        <f>IF(AD177&gt;$V$8,1,0)</f>
        <v>0</v>
      </c>
      <c r="AF177" s="31">
        <f>IF($I177=AC$16,AD177,0)</f>
        <v>0</v>
      </c>
      <c r="AG177" s="29">
        <v>3181</v>
      </c>
      <c r="AH177" s="31">
        <f>100*AG177/$V177</f>
        <v>7.14237600197589</v>
      </c>
      <c r="AI177" s="29">
        <f>IF(AH177&gt;$V$8,1,0)</f>
        <v>0</v>
      </c>
      <c r="AJ177" s="31">
        <f>IF($I177=AG$16,AH177,0)</f>
        <v>0</v>
      </c>
      <c r="AK177" s="29">
        <v>2887</v>
      </c>
      <c r="AL177" s="31">
        <f>100*AK177/$V177</f>
        <v>6.48225071289041</v>
      </c>
      <c r="AM177" s="29">
        <f>IF(AL177&gt;$V$8,1,0)</f>
        <v>0</v>
      </c>
      <c r="AN177" s="31">
        <f>IF($I177=AK$16,AL177,0)</f>
        <v>0</v>
      </c>
      <c r="AO177" s="29">
        <v>2078</v>
      </c>
      <c r="AP177" s="31">
        <f>100*AO177/$V177</f>
        <v>4.66578350584907</v>
      </c>
      <c r="AQ177" s="29">
        <f>IF(AP177&gt;$V$8,1,0)</f>
        <v>0</v>
      </c>
      <c r="AR177" s="31">
        <f>IF($I177=AO$16,AP177,0)</f>
        <v>0</v>
      </c>
      <c r="AS177" s="29">
        <v>12095</v>
      </c>
      <c r="AT177" s="31">
        <f>100*AS177/$V177</f>
        <v>27.1571951411186</v>
      </c>
      <c r="AU177" s="29">
        <f>IF(AT177&gt;$V$8,1,0)</f>
        <v>0</v>
      </c>
      <c r="AV177" s="31">
        <f>IF($I177=AS$16,AT177,0)</f>
        <v>27.1571951411186</v>
      </c>
      <c r="AW177" s="29">
        <v>0</v>
      </c>
      <c r="AX177" s="31">
        <f>100*AW177/$V177</f>
        <v>0</v>
      </c>
      <c r="AY177" s="29">
        <f>IF(AX177&gt;$V$8,1,0)</f>
        <v>0</v>
      </c>
      <c r="AZ177" s="31">
        <f>IF($I177=AW$16,AX177,0)</f>
        <v>0</v>
      </c>
      <c r="BA177" s="29">
        <v>0</v>
      </c>
      <c r="BB177" s="31">
        <f>100*BA177/$V177</f>
        <v>0</v>
      </c>
      <c r="BC177" s="29">
        <f>IF(BB177&gt;$V$8,1,0)</f>
        <v>0</v>
      </c>
      <c r="BD177" s="31">
        <f>IF($I177=BA$16,BB177,0)</f>
        <v>0</v>
      </c>
      <c r="BE177" s="29">
        <v>0</v>
      </c>
      <c r="BF177" s="31">
        <f>100*BE177/$V177</f>
        <v>0</v>
      </c>
      <c r="BG177" s="29">
        <f>IF(BF177&gt;$V$8,1,0)</f>
        <v>0</v>
      </c>
      <c r="BH177" s="31">
        <f>IF($I177=BE$16,BF177,0)</f>
        <v>0</v>
      </c>
      <c r="BI177" s="29">
        <v>0</v>
      </c>
      <c r="BJ177" s="31">
        <f>100*BI177/$V177</f>
        <v>0</v>
      </c>
      <c r="BK177" s="29">
        <f>IF(BJ177&gt;$V$8,1,0)</f>
        <v>0</v>
      </c>
      <c r="BL177" s="31">
        <f>IF($I177=BI$16,BJ177,0)</f>
        <v>0</v>
      </c>
      <c r="BM177" s="29">
        <v>0</v>
      </c>
      <c r="BN177" s="31">
        <f>100*BM177/$V177</f>
        <v>0</v>
      </c>
      <c r="BO177" s="29">
        <f>IF(BN177&gt;$V$8,1,0)</f>
        <v>0</v>
      </c>
      <c r="BP177" s="31">
        <f>IF($I177=BM$16,BN177,0)</f>
        <v>0</v>
      </c>
      <c r="BQ177" s="29">
        <v>0</v>
      </c>
      <c r="BR177" s="31">
        <f>100*BQ177/$V177</f>
        <v>0</v>
      </c>
      <c r="BS177" s="29">
        <f>IF(BR177&gt;$V$8,1,0)</f>
        <v>0</v>
      </c>
      <c r="BT177" s="31">
        <f>IF($I177=BQ$16,BR177,0)</f>
        <v>0</v>
      </c>
      <c r="BU177" s="29">
        <v>0</v>
      </c>
      <c r="BV177" s="31">
        <f>100*BU177/$V177</f>
        <v>0</v>
      </c>
      <c r="BW177" s="29">
        <f>IF(BV177&gt;$V$8,1,0)</f>
        <v>0</v>
      </c>
      <c r="BX177" s="31">
        <f>IF($I177=BU$16,BV177,0)</f>
        <v>0</v>
      </c>
      <c r="BY177" s="29">
        <v>0</v>
      </c>
      <c r="BZ177" s="29">
        <v>0</v>
      </c>
      <c r="CA177" s="28"/>
      <c r="CB177" s="20"/>
      <c r="CC177" s="21"/>
    </row>
    <row r="178" ht="15.75" customHeight="1">
      <c r="A178" t="s" s="32">
        <v>441</v>
      </c>
      <c r="B178" t="s" s="71">
        <f>_xlfn.IFS(H178=0,F178,K178=1,I178,L178=1,Q178)</f>
        <v>9</v>
      </c>
      <c r="C178" s="72">
        <f>_xlfn.IFS(H178=0,G178,K178=1,J178,L178=1,R178)</f>
        <v>45.6413976544553</v>
      </c>
      <c r="D178" t="s" s="68">
        <f>IF(F178="Lab","over","under")</f>
        <v>111</v>
      </c>
      <c r="E178" t="s" s="68">
        <v>112</v>
      </c>
      <c r="F178" t="s" s="74">
        <v>9</v>
      </c>
      <c r="G178" s="81">
        <f>AD178</f>
        <v>45.6413976544553</v>
      </c>
      <c r="H178" s="82">
        <f>K178+L178</f>
        <v>0</v>
      </c>
      <c r="I178" t="s" s="77">
        <v>17</v>
      </c>
      <c r="J178" s="81">
        <f>AN178</f>
        <v>18.8973521944142</v>
      </c>
      <c r="K178" s="13"/>
      <c r="L178" s="13"/>
      <c r="M178" s="13"/>
      <c r="N178" s="13"/>
      <c r="O178" t="s" s="68">
        <v>442</v>
      </c>
      <c r="P178" t="s" s="68">
        <v>441</v>
      </c>
      <c r="Q178" t="s" s="78">
        <v>5</v>
      </c>
      <c r="R178" s="83">
        <f>100*S178</f>
        <v>10.2236731</v>
      </c>
      <c r="S178" s="35">
        <v>0.102236731</v>
      </c>
      <c r="T178" s="16"/>
      <c r="U178" s="37">
        <v>76822</v>
      </c>
      <c r="V178" s="37">
        <v>41355</v>
      </c>
      <c r="W178" s="37">
        <v>167</v>
      </c>
      <c r="X178" s="37">
        <v>11060</v>
      </c>
      <c r="Y178" s="37">
        <v>4228</v>
      </c>
      <c r="Z178" s="38">
        <f>100*Y178/$V178</f>
        <v>10.223673074598</v>
      </c>
      <c r="AA178" s="37">
        <f>IF(Z178&gt;$V$8,1,0)</f>
        <v>0</v>
      </c>
      <c r="AB178" s="38">
        <f>IF($I178=Y$16,Z178,0)</f>
        <v>0</v>
      </c>
      <c r="AC178" s="37">
        <v>18875</v>
      </c>
      <c r="AD178" s="38">
        <f>100*AC178/$V178</f>
        <v>45.6413976544553</v>
      </c>
      <c r="AE178" s="37">
        <f>IF(AD178&gt;$V$8,1,0)</f>
        <v>0</v>
      </c>
      <c r="AF178" s="38">
        <f>IF($I178=AC$16,AD178,0)</f>
        <v>0</v>
      </c>
      <c r="AG178" s="37">
        <v>1946</v>
      </c>
      <c r="AH178" s="38">
        <f>100*AG178/$V178</f>
        <v>4.70559787208318</v>
      </c>
      <c r="AI178" s="37">
        <f>IF(AH178&gt;$V$8,1,0)</f>
        <v>0</v>
      </c>
      <c r="AJ178" s="38">
        <f>IF($I178=AG$16,AH178,0)</f>
        <v>0</v>
      </c>
      <c r="AK178" s="37">
        <v>7815</v>
      </c>
      <c r="AL178" s="38">
        <f>100*AK178/$V178</f>
        <v>18.8973521944142</v>
      </c>
      <c r="AM178" s="37">
        <f>IF(AL178&gt;$V$8,1,0)</f>
        <v>0</v>
      </c>
      <c r="AN178" s="38">
        <f>IF($I178=AK$16,AL178,0)</f>
        <v>18.8973521944142</v>
      </c>
      <c r="AO178" s="37">
        <v>3228</v>
      </c>
      <c r="AP178" s="38">
        <f>100*AO178/$V178</f>
        <v>7.80558578164672</v>
      </c>
      <c r="AQ178" s="37">
        <f>IF(AP178&gt;$V$8,1,0)</f>
        <v>0</v>
      </c>
      <c r="AR178" s="38">
        <f>IF($I178=AO$16,AP178,0)</f>
        <v>0</v>
      </c>
      <c r="AS178" s="37">
        <v>0</v>
      </c>
      <c r="AT178" s="38">
        <f>100*AS178/$V178</f>
        <v>0</v>
      </c>
      <c r="AU178" s="37">
        <f>IF(AT178&gt;$V$8,1,0)</f>
        <v>0</v>
      </c>
      <c r="AV178" s="38">
        <f>IF($I178=AS$16,AT178,0)</f>
        <v>0</v>
      </c>
      <c r="AW178" s="37">
        <v>0</v>
      </c>
      <c r="AX178" s="38">
        <f>100*AW178/$V178</f>
        <v>0</v>
      </c>
      <c r="AY178" s="37">
        <f>IF(AX178&gt;$V$8,1,0)</f>
        <v>0</v>
      </c>
      <c r="AZ178" s="38">
        <f>IF($I178=AW$16,AX178,0)</f>
        <v>0</v>
      </c>
      <c r="BA178" s="37">
        <v>0</v>
      </c>
      <c r="BB178" s="38">
        <f>100*BA178/$V178</f>
        <v>0</v>
      </c>
      <c r="BC178" s="37">
        <f>IF(BB178&gt;$V$8,1,0)</f>
        <v>0</v>
      </c>
      <c r="BD178" s="38">
        <f>IF($I178=BA$16,BB178,0)</f>
        <v>0</v>
      </c>
      <c r="BE178" s="37">
        <v>0</v>
      </c>
      <c r="BF178" s="38">
        <f>100*BE178/$V178</f>
        <v>0</v>
      </c>
      <c r="BG178" s="37">
        <f>IF(BF178&gt;$V$8,1,0)</f>
        <v>0</v>
      </c>
      <c r="BH178" s="38">
        <f>IF($I178=BE$16,BF178,0)</f>
        <v>0</v>
      </c>
      <c r="BI178" s="37">
        <v>0</v>
      </c>
      <c r="BJ178" s="38">
        <f>100*BI178/$V178</f>
        <v>0</v>
      </c>
      <c r="BK178" s="37">
        <f>IF(BJ178&gt;$V$8,1,0)</f>
        <v>0</v>
      </c>
      <c r="BL178" s="38">
        <f>IF($I178=BI$16,BJ178,0)</f>
        <v>0</v>
      </c>
      <c r="BM178" s="37">
        <v>0</v>
      </c>
      <c r="BN178" s="38">
        <f>100*BM178/$V178</f>
        <v>0</v>
      </c>
      <c r="BO178" s="37">
        <f>IF(BN178&gt;$V$8,1,0)</f>
        <v>0</v>
      </c>
      <c r="BP178" s="38">
        <f>IF($I178=BM$16,BN178,0)</f>
        <v>0</v>
      </c>
      <c r="BQ178" s="37">
        <v>0</v>
      </c>
      <c r="BR178" s="38">
        <f>100*BQ178/$V178</f>
        <v>0</v>
      </c>
      <c r="BS178" s="37">
        <f>IF(BR178&gt;$V$8,1,0)</f>
        <v>0</v>
      </c>
      <c r="BT178" s="38">
        <f>IF($I178=BQ$16,BR178,0)</f>
        <v>0</v>
      </c>
      <c r="BU178" s="37">
        <v>0</v>
      </c>
      <c r="BV178" s="38">
        <f>100*BU178/$V178</f>
        <v>0</v>
      </c>
      <c r="BW178" s="37">
        <f>IF(BV178&gt;$V$8,1,0)</f>
        <v>0</v>
      </c>
      <c r="BX178" s="38">
        <f>IF($I178=BU$16,BV178,0)</f>
        <v>0</v>
      </c>
      <c r="BY178" s="37">
        <v>584</v>
      </c>
      <c r="BZ178" s="37">
        <v>0</v>
      </c>
      <c r="CA178" s="16"/>
      <c r="CB178" s="20"/>
      <c r="CC178" s="21"/>
    </row>
    <row r="179" ht="15.75" customHeight="1">
      <c r="A179" t="s" s="32">
        <v>443</v>
      </c>
      <c r="B179" t="s" s="71">
        <f>_xlfn.IFS(H179=0,F179,K179=1,I179,L179=1,Q179)</f>
        <v>9</v>
      </c>
      <c r="C179" s="72">
        <f>_xlfn.IFS(H179=0,G179,K179=1,J179,L179=1,R179)</f>
        <v>45.5938788079784</v>
      </c>
      <c r="D179" t="s" s="73">
        <f>IF(F179="Lab","over","under")</f>
        <v>111</v>
      </c>
      <c r="E179" t="s" s="73">
        <v>112</v>
      </c>
      <c r="F179" t="s" s="74">
        <v>9</v>
      </c>
      <c r="G179" s="75">
        <f>AD179</f>
        <v>45.5938788079784</v>
      </c>
      <c r="H179" s="76">
        <f>K179+L179</f>
        <v>0</v>
      </c>
      <c r="I179" t="s" s="77">
        <v>5</v>
      </c>
      <c r="J179" s="75">
        <f>AB179</f>
        <v>23.418771023831</v>
      </c>
      <c r="K179" s="25"/>
      <c r="L179" s="25"/>
      <c r="M179" s="25"/>
      <c r="N179" s="25"/>
      <c r="O179" t="s" s="73">
        <v>444</v>
      </c>
      <c r="P179" t="s" s="73">
        <v>443</v>
      </c>
      <c r="Q179" t="s" s="78">
        <v>17</v>
      </c>
      <c r="R179" s="79">
        <f>100*S179</f>
        <v>16.2623774</v>
      </c>
      <c r="S179" s="80">
        <v>0.162623774</v>
      </c>
      <c r="T179" s="28"/>
      <c r="U179" s="29">
        <v>75326</v>
      </c>
      <c r="V179" s="29">
        <v>42214</v>
      </c>
      <c r="W179" s="29">
        <v>170</v>
      </c>
      <c r="X179" s="29">
        <v>9361</v>
      </c>
      <c r="Y179" s="29">
        <v>9886</v>
      </c>
      <c r="Z179" s="31">
        <f>100*Y179/$V179</f>
        <v>23.418771023831</v>
      </c>
      <c r="AA179" s="29">
        <f>IF(Z179&gt;$V$8,1,0)</f>
        <v>0</v>
      </c>
      <c r="AB179" s="31">
        <f>IF($I179=Y$16,Z179,0)</f>
        <v>23.418771023831</v>
      </c>
      <c r="AC179" s="29">
        <v>19247</v>
      </c>
      <c r="AD179" s="31">
        <f>100*AC179/$V179</f>
        <v>45.5938788079784</v>
      </c>
      <c r="AE179" s="29">
        <f>IF(AD179&gt;$V$8,1,0)</f>
        <v>0</v>
      </c>
      <c r="AF179" s="31">
        <f>IF($I179=AC$16,AD179,0)</f>
        <v>0</v>
      </c>
      <c r="AG179" s="29">
        <v>1796</v>
      </c>
      <c r="AH179" s="31">
        <f>100*AG179/$V179</f>
        <v>4.25451272089828</v>
      </c>
      <c r="AI179" s="29">
        <f>IF(AH179&gt;$V$8,1,0)</f>
        <v>0</v>
      </c>
      <c r="AJ179" s="31">
        <f>IF($I179=AG$16,AH179,0)</f>
        <v>0</v>
      </c>
      <c r="AK179" s="29">
        <v>6865</v>
      </c>
      <c r="AL179" s="31">
        <f>100*AK179/$V179</f>
        <v>16.2623774103378</v>
      </c>
      <c r="AM179" s="29">
        <f>IF(AL179&gt;$V$8,1,0)</f>
        <v>0</v>
      </c>
      <c r="AN179" s="31">
        <f>IF($I179=AK$16,AL179,0)</f>
        <v>0</v>
      </c>
      <c r="AO179" s="29">
        <v>2715</v>
      </c>
      <c r="AP179" s="31">
        <f>100*AO179/$V179</f>
        <v>6.43151561093476</v>
      </c>
      <c r="AQ179" s="29">
        <f>IF(AP179&gt;$V$8,1,0)</f>
        <v>0</v>
      </c>
      <c r="AR179" s="31">
        <f>IF($I179=AO$16,AP179,0)</f>
        <v>0</v>
      </c>
      <c r="AS179" s="29">
        <v>0</v>
      </c>
      <c r="AT179" s="31">
        <f>100*AS179/$V179</f>
        <v>0</v>
      </c>
      <c r="AU179" s="29">
        <f>IF(AT179&gt;$V$8,1,0)</f>
        <v>0</v>
      </c>
      <c r="AV179" s="31">
        <f>IF($I179=AS$16,AT179,0)</f>
        <v>0</v>
      </c>
      <c r="AW179" s="29">
        <v>0</v>
      </c>
      <c r="AX179" s="31">
        <f>100*AW179/$V179</f>
        <v>0</v>
      </c>
      <c r="AY179" s="29">
        <f>IF(AX179&gt;$V$8,1,0)</f>
        <v>0</v>
      </c>
      <c r="AZ179" s="31">
        <f>IF($I179=AW$16,AX179,0)</f>
        <v>0</v>
      </c>
      <c r="BA179" s="29">
        <v>0</v>
      </c>
      <c r="BB179" s="31">
        <f>100*BA179/$V179</f>
        <v>0</v>
      </c>
      <c r="BC179" s="29">
        <f>IF(BB179&gt;$V$8,1,0)</f>
        <v>0</v>
      </c>
      <c r="BD179" s="31">
        <f>IF($I179=BA$16,BB179,0)</f>
        <v>0</v>
      </c>
      <c r="BE179" s="29">
        <v>0</v>
      </c>
      <c r="BF179" s="31">
        <f>100*BE179/$V179</f>
        <v>0</v>
      </c>
      <c r="BG179" s="29">
        <f>IF(BF179&gt;$V$8,1,0)</f>
        <v>0</v>
      </c>
      <c r="BH179" s="31">
        <f>IF($I179=BE$16,BF179,0)</f>
        <v>0</v>
      </c>
      <c r="BI179" s="29">
        <v>0</v>
      </c>
      <c r="BJ179" s="31">
        <f>100*BI179/$V179</f>
        <v>0</v>
      </c>
      <c r="BK179" s="29">
        <f>IF(BJ179&gt;$V$8,1,0)</f>
        <v>0</v>
      </c>
      <c r="BL179" s="31">
        <f>IF($I179=BI$16,BJ179,0)</f>
        <v>0</v>
      </c>
      <c r="BM179" s="29">
        <v>0</v>
      </c>
      <c r="BN179" s="31">
        <f>100*BM179/$V179</f>
        <v>0</v>
      </c>
      <c r="BO179" s="29">
        <f>IF(BN179&gt;$V$8,1,0)</f>
        <v>0</v>
      </c>
      <c r="BP179" s="31">
        <f>IF($I179=BM$16,BN179,0)</f>
        <v>0</v>
      </c>
      <c r="BQ179" s="29">
        <v>0</v>
      </c>
      <c r="BR179" s="31">
        <f>100*BQ179/$V179</f>
        <v>0</v>
      </c>
      <c r="BS179" s="29">
        <f>IF(BR179&gt;$V$8,1,0)</f>
        <v>0</v>
      </c>
      <c r="BT179" s="31">
        <f>IF($I179=BQ$16,BR179,0)</f>
        <v>0</v>
      </c>
      <c r="BU179" s="29">
        <v>0</v>
      </c>
      <c r="BV179" s="31">
        <f>100*BU179/$V179</f>
        <v>0</v>
      </c>
      <c r="BW179" s="29">
        <f>IF(BV179&gt;$V$8,1,0)</f>
        <v>0</v>
      </c>
      <c r="BX179" s="31">
        <f>IF($I179=BU$16,BV179,0)</f>
        <v>0</v>
      </c>
      <c r="BY179" s="29">
        <v>0</v>
      </c>
      <c r="BZ179" s="29">
        <v>0</v>
      </c>
      <c r="CA179" s="28"/>
      <c r="CB179" s="20"/>
      <c r="CC179" s="21"/>
    </row>
    <row r="180" ht="15.75" customHeight="1">
      <c r="A180" t="s" s="32">
        <v>445</v>
      </c>
      <c r="B180" t="s" s="71">
        <f>_xlfn.IFS(H180=0,F180,K180=1,I180,L180=1,Q180)</f>
        <v>9</v>
      </c>
      <c r="C180" s="72">
        <f>_xlfn.IFS(H180=0,G180,K180=1,J180,L180=1,R180)</f>
        <v>45.5020894938781</v>
      </c>
      <c r="D180" t="s" s="68">
        <f>IF(F180="Lab","over","under")</f>
        <v>111</v>
      </c>
      <c r="E180" t="s" s="68">
        <v>112</v>
      </c>
      <c r="F180" t="s" s="74">
        <v>9</v>
      </c>
      <c r="G180" s="81">
        <f>AD180</f>
        <v>45.5020894938781</v>
      </c>
      <c r="H180" s="82">
        <f>K180+L180</f>
        <v>0</v>
      </c>
      <c r="I180" t="s" s="77">
        <v>5</v>
      </c>
      <c r="J180" s="81">
        <f>AB180</f>
        <v>23.7151445538747</v>
      </c>
      <c r="K180" s="13"/>
      <c r="L180" s="13"/>
      <c r="M180" s="13"/>
      <c r="N180" s="13"/>
      <c r="O180" t="s" s="68">
        <v>446</v>
      </c>
      <c r="P180" t="s" s="68">
        <v>445</v>
      </c>
      <c r="Q180" t="s" s="78">
        <v>17</v>
      </c>
      <c r="R180" s="83">
        <f>100*S180</f>
        <v>18.2995674</v>
      </c>
      <c r="S180" s="35">
        <v>0.182995674</v>
      </c>
      <c r="T180" s="16"/>
      <c r="U180" s="37">
        <v>71879</v>
      </c>
      <c r="V180" s="37">
        <v>40919</v>
      </c>
      <c r="W180" s="37">
        <v>187</v>
      </c>
      <c r="X180" s="37">
        <v>8915</v>
      </c>
      <c r="Y180" s="37">
        <v>9704</v>
      </c>
      <c r="Z180" s="38">
        <f>100*Y180/$V180</f>
        <v>23.7151445538747</v>
      </c>
      <c r="AA180" s="37">
        <f>IF(Z180&gt;$V$8,1,0)</f>
        <v>0</v>
      </c>
      <c r="AB180" s="38">
        <f>IF($I180=Y$16,Z180,0)</f>
        <v>23.7151445538747</v>
      </c>
      <c r="AC180" s="37">
        <v>18619</v>
      </c>
      <c r="AD180" s="38">
        <f>100*AC180/$V180</f>
        <v>45.5020894938781</v>
      </c>
      <c r="AE180" s="37">
        <f>IF(AD180&gt;$V$8,1,0)</f>
        <v>0</v>
      </c>
      <c r="AF180" s="38">
        <f>IF($I180=AC$16,AD180,0)</f>
        <v>0</v>
      </c>
      <c r="AG180" s="37">
        <v>1822</v>
      </c>
      <c r="AH180" s="38">
        <f>100*AG180/$V180</f>
        <v>4.45269923507417</v>
      </c>
      <c r="AI180" s="37">
        <f>IF(AH180&gt;$V$8,1,0)</f>
        <v>0</v>
      </c>
      <c r="AJ180" s="38">
        <f>IF($I180=AG$16,AH180,0)</f>
        <v>0</v>
      </c>
      <c r="AK180" s="37">
        <v>7488</v>
      </c>
      <c r="AL180" s="38">
        <f>100*AK180/$V180</f>
        <v>18.2995674381094</v>
      </c>
      <c r="AM180" s="37">
        <f>IF(AL180&gt;$V$8,1,0)</f>
        <v>0</v>
      </c>
      <c r="AN180" s="38">
        <f>IF($I180=AK$16,AL180,0)</f>
        <v>0</v>
      </c>
      <c r="AO180" s="37">
        <v>3286</v>
      </c>
      <c r="AP180" s="38">
        <f>100*AO180/$V180</f>
        <v>8.03049927906352</v>
      </c>
      <c r="AQ180" s="37">
        <f>IF(AP180&gt;$V$8,1,0)</f>
        <v>0</v>
      </c>
      <c r="AR180" s="38">
        <f>IF($I180=AO$16,AP180,0)</f>
        <v>0</v>
      </c>
      <c r="AS180" s="37">
        <v>0</v>
      </c>
      <c r="AT180" s="38">
        <f>100*AS180/$V180</f>
        <v>0</v>
      </c>
      <c r="AU180" s="37">
        <f>IF(AT180&gt;$V$8,1,0)</f>
        <v>0</v>
      </c>
      <c r="AV180" s="38">
        <f>IF($I180=AS$16,AT180,0)</f>
        <v>0</v>
      </c>
      <c r="AW180" s="37">
        <v>0</v>
      </c>
      <c r="AX180" s="38">
        <f>100*AW180/$V180</f>
        <v>0</v>
      </c>
      <c r="AY180" s="37">
        <f>IF(AX180&gt;$V$8,1,0)</f>
        <v>0</v>
      </c>
      <c r="AZ180" s="38">
        <f>IF($I180=AW$16,AX180,0)</f>
        <v>0</v>
      </c>
      <c r="BA180" s="37">
        <v>0</v>
      </c>
      <c r="BB180" s="38">
        <f>100*BA180/$V180</f>
        <v>0</v>
      </c>
      <c r="BC180" s="37">
        <f>IF(BB180&gt;$V$8,1,0)</f>
        <v>0</v>
      </c>
      <c r="BD180" s="38">
        <f>IF($I180=BA$16,BB180,0)</f>
        <v>0</v>
      </c>
      <c r="BE180" s="37">
        <v>0</v>
      </c>
      <c r="BF180" s="38">
        <f>100*BE180/$V180</f>
        <v>0</v>
      </c>
      <c r="BG180" s="37">
        <f>IF(BF180&gt;$V$8,1,0)</f>
        <v>0</v>
      </c>
      <c r="BH180" s="38">
        <f>IF($I180=BE$16,BF180,0)</f>
        <v>0</v>
      </c>
      <c r="BI180" s="37">
        <v>0</v>
      </c>
      <c r="BJ180" s="38">
        <f>100*BI180/$V180</f>
        <v>0</v>
      </c>
      <c r="BK180" s="37">
        <f>IF(BJ180&gt;$V$8,1,0)</f>
        <v>0</v>
      </c>
      <c r="BL180" s="38">
        <f>IF($I180=BI$16,BJ180,0)</f>
        <v>0</v>
      </c>
      <c r="BM180" s="37">
        <v>0</v>
      </c>
      <c r="BN180" s="38">
        <f>100*BM180/$V180</f>
        <v>0</v>
      </c>
      <c r="BO180" s="37">
        <f>IF(BN180&gt;$V$8,1,0)</f>
        <v>0</v>
      </c>
      <c r="BP180" s="38">
        <f>IF($I180=BM$16,BN180,0)</f>
        <v>0</v>
      </c>
      <c r="BQ180" s="37">
        <v>0</v>
      </c>
      <c r="BR180" s="38">
        <f>100*BQ180/$V180</f>
        <v>0</v>
      </c>
      <c r="BS180" s="37">
        <f>IF(BR180&gt;$V$8,1,0)</f>
        <v>0</v>
      </c>
      <c r="BT180" s="38">
        <f>IF($I180=BQ$16,BR180,0)</f>
        <v>0</v>
      </c>
      <c r="BU180" s="37">
        <v>0</v>
      </c>
      <c r="BV180" s="38">
        <f>100*BU180/$V180</f>
        <v>0</v>
      </c>
      <c r="BW180" s="37">
        <f>IF(BV180&gt;$V$8,1,0)</f>
        <v>0</v>
      </c>
      <c r="BX180" s="38">
        <f>IF($I180=BU$16,BV180,0)</f>
        <v>0</v>
      </c>
      <c r="BY180" s="37">
        <v>1070</v>
      </c>
      <c r="BZ180" s="37">
        <v>0</v>
      </c>
      <c r="CA180" s="16"/>
      <c r="CB180" s="20"/>
      <c r="CC180" s="21"/>
    </row>
    <row r="181" ht="15.75" customHeight="1">
      <c r="A181" t="s" s="32">
        <v>447</v>
      </c>
      <c r="B181" t="s" s="71">
        <f>_xlfn.IFS(H181=0,F181,K181=1,I181,L181=1,Q181)</f>
        <v>9</v>
      </c>
      <c r="C181" s="72">
        <f>_xlfn.IFS(H181=0,G181,K181=1,J181,L181=1,R181)</f>
        <v>45.4762046578117</v>
      </c>
      <c r="D181" t="s" s="73">
        <f>IF(F181="Lab","over","under")</f>
        <v>111</v>
      </c>
      <c r="E181" t="s" s="73">
        <v>112</v>
      </c>
      <c r="F181" t="s" s="74">
        <v>9</v>
      </c>
      <c r="G181" s="75">
        <f>AD181</f>
        <v>45.4762046578117</v>
      </c>
      <c r="H181" s="76">
        <f>K181+L181</f>
        <v>0</v>
      </c>
      <c r="I181" t="s" s="77">
        <v>5</v>
      </c>
      <c r="J181" s="75">
        <f>AB181</f>
        <v>25.6219349971211</v>
      </c>
      <c r="K181" s="25"/>
      <c r="L181" s="25"/>
      <c r="M181" s="25"/>
      <c r="N181" s="25"/>
      <c r="O181" t="s" s="73">
        <v>448</v>
      </c>
      <c r="P181" t="s" s="73">
        <v>447</v>
      </c>
      <c r="Q181" t="s" s="78">
        <v>17</v>
      </c>
      <c r="R181" s="79">
        <f>100*S181</f>
        <v>13.5386265</v>
      </c>
      <c r="S181" s="80">
        <v>0.135386265</v>
      </c>
      <c r="T181" s="28"/>
      <c r="U181" s="29">
        <v>77582</v>
      </c>
      <c r="V181" s="29">
        <v>50367</v>
      </c>
      <c r="W181" s="29">
        <v>152</v>
      </c>
      <c r="X181" s="29">
        <v>10000</v>
      </c>
      <c r="Y181" s="29">
        <v>12905</v>
      </c>
      <c r="Z181" s="31">
        <f>100*Y181/$V181</f>
        <v>25.6219349971211</v>
      </c>
      <c r="AA181" s="29">
        <f>IF(Z181&gt;$V$8,1,0)</f>
        <v>0</v>
      </c>
      <c r="AB181" s="31">
        <f>IF($I181=Y$16,Z181,0)</f>
        <v>25.6219349971211</v>
      </c>
      <c r="AC181" s="29">
        <v>22905</v>
      </c>
      <c r="AD181" s="31">
        <f>100*AC181/$V181</f>
        <v>45.4762046578117</v>
      </c>
      <c r="AE181" s="29">
        <f>IF(AD181&gt;$V$8,1,0)</f>
        <v>0</v>
      </c>
      <c r="AF181" s="31">
        <f>IF($I181=AC$16,AD181,0)</f>
        <v>0</v>
      </c>
      <c r="AG181" s="29">
        <v>3596</v>
      </c>
      <c r="AH181" s="31">
        <f>100*AG181/$V181</f>
        <v>7.13959536998432</v>
      </c>
      <c r="AI181" s="29">
        <f>IF(AH181&gt;$V$8,1,0)</f>
        <v>0</v>
      </c>
      <c r="AJ181" s="31">
        <f>IF($I181=AG$16,AH181,0)</f>
        <v>0</v>
      </c>
      <c r="AK181" s="29">
        <v>6819</v>
      </c>
      <c r="AL181" s="31">
        <f>100*AK181/$V181</f>
        <v>13.5386264816249</v>
      </c>
      <c r="AM181" s="29">
        <f>IF(AL181&gt;$V$8,1,0)</f>
        <v>0</v>
      </c>
      <c r="AN181" s="31">
        <f>IF($I181=AK$16,AL181,0)</f>
        <v>0</v>
      </c>
      <c r="AO181" s="29">
        <v>4142</v>
      </c>
      <c r="AP181" s="31">
        <f>100*AO181/$V181</f>
        <v>8.22363849345802</v>
      </c>
      <c r="AQ181" s="29">
        <f>IF(AP181&gt;$V$8,1,0)</f>
        <v>0</v>
      </c>
      <c r="AR181" s="31">
        <f>IF($I181=AO$16,AP181,0)</f>
        <v>0</v>
      </c>
      <c r="AS181" s="29">
        <v>0</v>
      </c>
      <c r="AT181" s="31">
        <f>100*AS181/$V181</f>
        <v>0</v>
      </c>
      <c r="AU181" s="29">
        <f>IF(AT181&gt;$V$8,1,0)</f>
        <v>0</v>
      </c>
      <c r="AV181" s="31">
        <f>IF($I181=AS$16,AT181,0)</f>
        <v>0</v>
      </c>
      <c r="AW181" s="29">
        <v>0</v>
      </c>
      <c r="AX181" s="31">
        <f>100*AW181/$V181</f>
        <v>0</v>
      </c>
      <c r="AY181" s="29">
        <f>IF(AX181&gt;$V$8,1,0)</f>
        <v>0</v>
      </c>
      <c r="AZ181" s="31">
        <f>IF($I181=AW$16,AX181,0)</f>
        <v>0</v>
      </c>
      <c r="BA181" s="29">
        <v>0</v>
      </c>
      <c r="BB181" s="31">
        <f>100*BA181/$V181</f>
        <v>0</v>
      </c>
      <c r="BC181" s="29">
        <f>IF(BB181&gt;$V$8,1,0)</f>
        <v>0</v>
      </c>
      <c r="BD181" s="31">
        <f>IF($I181=BA$16,BB181,0)</f>
        <v>0</v>
      </c>
      <c r="BE181" s="29">
        <v>0</v>
      </c>
      <c r="BF181" s="31">
        <f>100*BE181/$V181</f>
        <v>0</v>
      </c>
      <c r="BG181" s="29">
        <f>IF(BF181&gt;$V$8,1,0)</f>
        <v>0</v>
      </c>
      <c r="BH181" s="31">
        <f>IF($I181=BE$16,BF181,0)</f>
        <v>0</v>
      </c>
      <c r="BI181" s="29">
        <v>0</v>
      </c>
      <c r="BJ181" s="31">
        <f>100*BI181/$V181</f>
        <v>0</v>
      </c>
      <c r="BK181" s="29">
        <f>IF(BJ181&gt;$V$8,1,0)</f>
        <v>0</v>
      </c>
      <c r="BL181" s="31">
        <f>IF($I181=BI$16,BJ181,0)</f>
        <v>0</v>
      </c>
      <c r="BM181" s="29">
        <v>0</v>
      </c>
      <c r="BN181" s="31">
        <f>100*BM181/$V181</f>
        <v>0</v>
      </c>
      <c r="BO181" s="29">
        <f>IF(BN181&gt;$V$8,1,0)</f>
        <v>0</v>
      </c>
      <c r="BP181" s="31">
        <f>IF($I181=BM$16,BN181,0)</f>
        <v>0</v>
      </c>
      <c r="BQ181" s="29">
        <v>0</v>
      </c>
      <c r="BR181" s="31">
        <f>100*BQ181/$V181</f>
        <v>0</v>
      </c>
      <c r="BS181" s="29">
        <f>IF(BR181&gt;$V$8,1,0)</f>
        <v>0</v>
      </c>
      <c r="BT181" s="31">
        <f>IF($I181=BQ$16,BR181,0)</f>
        <v>0</v>
      </c>
      <c r="BU181" s="29">
        <v>0</v>
      </c>
      <c r="BV181" s="31">
        <f>100*BU181/$V181</f>
        <v>0</v>
      </c>
      <c r="BW181" s="29">
        <f>IF(BV181&gt;$V$8,1,0)</f>
        <v>0</v>
      </c>
      <c r="BX181" s="31">
        <f>IF($I181=BU$16,BV181,0)</f>
        <v>0</v>
      </c>
      <c r="BY181" s="29">
        <v>0</v>
      </c>
      <c r="BZ181" s="29">
        <v>0</v>
      </c>
      <c r="CA181" s="28"/>
      <c r="CB181" s="20"/>
      <c r="CC181" s="21"/>
    </row>
    <row r="182" ht="15.75" customHeight="1">
      <c r="A182" t="s" s="32">
        <v>449</v>
      </c>
      <c r="B182" t="s" s="71">
        <f>_xlfn.IFS(H182=0,F182,K182=1,I182,L182=1,Q182)</f>
        <v>9</v>
      </c>
      <c r="C182" s="72">
        <f>_xlfn.IFS(H182=0,G182,K182=1,J182,L182=1,R182)</f>
        <v>45.4364689172949</v>
      </c>
      <c r="D182" t="s" s="68">
        <f>IF(F182="Lab","over","under")</f>
        <v>111</v>
      </c>
      <c r="E182" t="s" s="68">
        <v>112</v>
      </c>
      <c r="F182" t="s" s="74">
        <v>9</v>
      </c>
      <c r="G182" s="81">
        <f>AD182</f>
        <v>45.4364689172949</v>
      </c>
      <c r="H182" s="82">
        <f>K182+L182</f>
        <v>0</v>
      </c>
      <c r="I182" t="s" s="77">
        <v>5</v>
      </c>
      <c r="J182" s="81">
        <f>AB182</f>
        <v>21.7283950617284</v>
      </c>
      <c r="K182" s="13"/>
      <c r="L182" s="13"/>
      <c r="M182" s="13"/>
      <c r="N182" s="13"/>
      <c r="O182" t="s" s="68">
        <v>450</v>
      </c>
      <c r="P182" t="s" s="68">
        <v>449</v>
      </c>
      <c r="Q182" t="s" s="78">
        <v>17</v>
      </c>
      <c r="R182" s="83">
        <f>100*S182</f>
        <v>17.9809898</v>
      </c>
      <c r="S182" s="35">
        <v>0.179809898</v>
      </c>
      <c r="T182" s="16"/>
      <c r="U182" s="37">
        <v>73717</v>
      </c>
      <c r="V182" s="37">
        <v>45765</v>
      </c>
      <c r="W182" s="37">
        <v>185</v>
      </c>
      <c r="X182" s="37">
        <v>10850</v>
      </c>
      <c r="Y182" s="37">
        <v>9944</v>
      </c>
      <c r="Z182" s="38">
        <f>100*Y182/$V182</f>
        <v>21.7283950617284</v>
      </c>
      <c r="AA182" s="37">
        <f>IF(Z182&gt;$V$8,1,0)</f>
        <v>0</v>
      </c>
      <c r="AB182" s="38">
        <f>IF($I182=Y$16,Z182,0)</f>
        <v>21.7283950617284</v>
      </c>
      <c r="AC182" s="37">
        <v>20794</v>
      </c>
      <c r="AD182" s="38">
        <f>100*AC182/$V182</f>
        <v>45.4364689172949</v>
      </c>
      <c r="AE182" s="37">
        <f>IF(AD182&gt;$V$8,1,0)</f>
        <v>0</v>
      </c>
      <c r="AF182" s="38">
        <f>IF($I182=AC$16,AD182,0)</f>
        <v>0</v>
      </c>
      <c r="AG182" s="37">
        <v>2073</v>
      </c>
      <c r="AH182" s="38">
        <f>100*AG182/$V182</f>
        <v>4.5296624057686</v>
      </c>
      <c r="AI182" s="37">
        <f>IF(AH182&gt;$V$8,1,0)</f>
        <v>0</v>
      </c>
      <c r="AJ182" s="38">
        <f>IF($I182=AG$16,AH182,0)</f>
        <v>0</v>
      </c>
      <c r="AK182" s="37">
        <v>8229</v>
      </c>
      <c r="AL182" s="38">
        <f>100*AK182/$V182</f>
        <v>17.9809898393969</v>
      </c>
      <c r="AM182" s="37">
        <f>IF(AL182&gt;$V$8,1,0)</f>
        <v>0</v>
      </c>
      <c r="AN182" s="38">
        <f>IF($I182=AK$16,AL182,0)</f>
        <v>0</v>
      </c>
      <c r="AO182" s="37">
        <v>4372</v>
      </c>
      <c r="AP182" s="38">
        <f>100*AO182/$V182</f>
        <v>9.55315197203103</v>
      </c>
      <c r="AQ182" s="37">
        <f>IF(AP182&gt;$V$8,1,0)</f>
        <v>0</v>
      </c>
      <c r="AR182" s="38">
        <f>IF($I182=AO$16,AP182,0)</f>
        <v>0</v>
      </c>
      <c r="AS182" s="37">
        <v>0</v>
      </c>
      <c r="AT182" s="38">
        <f>100*AS182/$V182</f>
        <v>0</v>
      </c>
      <c r="AU182" s="37">
        <f>IF(AT182&gt;$V$8,1,0)</f>
        <v>0</v>
      </c>
      <c r="AV182" s="38">
        <f>IF($I182=AS$16,AT182,0)</f>
        <v>0</v>
      </c>
      <c r="AW182" s="37">
        <v>0</v>
      </c>
      <c r="AX182" s="38">
        <f>100*AW182/$V182</f>
        <v>0</v>
      </c>
      <c r="AY182" s="37">
        <f>IF(AX182&gt;$V$8,1,0)</f>
        <v>0</v>
      </c>
      <c r="AZ182" s="38">
        <f>IF($I182=AW$16,AX182,0)</f>
        <v>0</v>
      </c>
      <c r="BA182" s="37">
        <v>0</v>
      </c>
      <c r="BB182" s="38">
        <f>100*BA182/$V182</f>
        <v>0</v>
      </c>
      <c r="BC182" s="37">
        <f>IF(BB182&gt;$V$8,1,0)</f>
        <v>0</v>
      </c>
      <c r="BD182" s="38">
        <f>IF($I182=BA$16,BB182,0)</f>
        <v>0</v>
      </c>
      <c r="BE182" s="37">
        <v>0</v>
      </c>
      <c r="BF182" s="38">
        <f>100*BE182/$V182</f>
        <v>0</v>
      </c>
      <c r="BG182" s="37">
        <f>IF(BF182&gt;$V$8,1,0)</f>
        <v>0</v>
      </c>
      <c r="BH182" s="38">
        <f>IF($I182=BE$16,BF182,0)</f>
        <v>0</v>
      </c>
      <c r="BI182" s="37">
        <v>0</v>
      </c>
      <c r="BJ182" s="38">
        <f>100*BI182/$V182</f>
        <v>0</v>
      </c>
      <c r="BK182" s="37">
        <f>IF(BJ182&gt;$V$8,1,0)</f>
        <v>0</v>
      </c>
      <c r="BL182" s="38">
        <f>IF($I182=BI$16,BJ182,0)</f>
        <v>0</v>
      </c>
      <c r="BM182" s="37">
        <v>0</v>
      </c>
      <c r="BN182" s="38">
        <f>100*BM182/$V182</f>
        <v>0</v>
      </c>
      <c r="BO182" s="37">
        <f>IF(BN182&gt;$V$8,1,0)</f>
        <v>0</v>
      </c>
      <c r="BP182" s="38">
        <f>IF($I182=BM$16,BN182,0)</f>
        <v>0</v>
      </c>
      <c r="BQ182" s="37">
        <v>0</v>
      </c>
      <c r="BR182" s="38">
        <f>100*BQ182/$V182</f>
        <v>0</v>
      </c>
      <c r="BS182" s="37">
        <f>IF(BR182&gt;$V$8,1,0)</f>
        <v>0</v>
      </c>
      <c r="BT182" s="38">
        <f>IF($I182=BQ$16,BR182,0)</f>
        <v>0</v>
      </c>
      <c r="BU182" s="37">
        <v>0</v>
      </c>
      <c r="BV182" s="38">
        <f>100*BU182/$V182</f>
        <v>0</v>
      </c>
      <c r="BW182" s="37">
        <f>IF(BV182&gt;$V$8,1,0)</f>
        <v>0</v>
      </c>
      <c r="BX182" s="38">
        <f>IF($I182=BU$16,BV182,0)</f>
        <v>0</v>
      </c>
      <c r="BY182" s="37">
        <v>368</v>
      </c>
      <c r="BZ182" s="37">
        <v>0</v>
      </c>
      <c r="CA182" s="16"/>
      <c r="CB182" s="20"/>
      <c r="CC182" s="21"/>
    </row>
    <row r="183" ht="15.75" customHeight="1">
      <c r="A183" t="s" s="32">
        <v>451</v>
      </c>
      <c r="B183" t="s" s="71">
        <f>_xlfn.IFS(H183=0,F183,K183=1,I183,L183=1,Q183)</f>
        <v>17</v>
      </c>
      <c r="C183" s="72">
        <f>_xlfn.IFS(H183=0,G183,K183=1,J183,L183=1,R183)</f>
        <v>21.3864783549245</v>
      </c>
      <c r="D183" t="s" s="73">
        <f>IF(F183="Lab","over","under")</f>
        <v>111</v>
      </c>
      <c r="E183" t="s" s="73">
        <v>112</v>
      </c>
      <c r="F183" t="s" s="74">
        <v>9</v>
      </c>
      <c r="G183" s="75">
        <f>AD183</f>
        <v>45.3663873486337</v>
      </c>
      <c r="H183" s="76">
        <f>K183+L183</f>
        <v>1</v>
      </c>
      <c r="I183" t="s" s="77">
        <v>17</v>
      </c>
      <c r="J183" s="75">
        <f>AN183</f>
        <v>21.3864783549245</v>
      </c>
      <c r="K183" s="76">
        <v>1</v>
      </c>
      <c r="L183" s="25"/>
      <c r="M183" s="25"/>
      <c r="N183" s="25"/>
      <c r="O183" t="s" s="73">
        <v>452</v>
      </c>
      <c r="P183" t="s" s="73">
        <v>451</v>
      </c>
      <c r="Q183" t="s" s="78">
        <v>13</v>
      </c>
      <c r="R183" s="79">
        <f>100*S183</f>
        <v>12.4002288</v>
      </c>
      <c r="S183" s="80">
        <v>0.124002288</v>
      </c>
      <c r="T183" s="28"/>
      <c r="U183" s="29">
        <v>69827</v>
      </c>
      <c r="V183" s="29">
        <v>40217</v>
      </c>
      <c r="W183" s="29">
        <v>140</v>
      </c>
      <c r="X183" s="29">
        <v>9644</v>
      </c>
      <c r="Y183" s="29">
        <v>4628</v>
      </c>
      <c r="Z183" s="31">
        <f>100*Y183/$V183</f>
        <v>11.5075714250193</v>
      </c>
      <c r="AA183" s="29">
        <f>IF(Z183&gt;$V$8,1,0)</f>
        <v>0</v>
      </c>
      <c r="AB183" s="31">
        <f>IF($I183=Y$16,Z183,0)</f>
        <v>0</v>
      </c>
      <c r="AC183" s="29">
        <v>18245</v>
      </c>
      <c r="AD183" s="31">
        <f>100*AC183/$V183</f>
        <v>45.3663873486337</v>
      </c>
      <c r="AE183" s="29">
        <f>IF(AD183&gt;$V$8,1,0)</f>
        <v>0</v>
      </c>
      <c r="AF183" s="31">
        <f>IF($I183=AC$16,AD183,0)</f>
        <v>0</v>
      </c>
      <c r="AG183" s="29">
        <v>4987</v>
      </c>
      <c r="AH183" s="31">
        <f>100*AG183/$V183</f>
        <v>12.4002287589825</v>
      </c>
      <c r="AI183" s="29">
        <f>IF(AH183&gt;$V$8,1,0)</f>
        <v>0</v>
      </c>
      <c r="AJ183" s="31">
        <f>IF($I183=AG$16,AH183,0)</f>
        <v>0</v>
      </c>
      <c r="AK183" s="29">
        <v>8601</v>
      </c>
      <c r="AL183" s="31">
        <f>100*AK183/$V183</f>
        <v>21.3864783549245</v>
      </c>
      <c r="AM183" s="29">
        <f>IF(AL183&gt;$V$8,1,0)</f>
        <v>0</v>
      </c>
      <c r="AN183" s="31">
        <f>IF($I183=AK$16,AL183,0)</f>
        <v>21.3864783549245</v>
      </c>
      <c r="AO183" s="29">
        <v>3217</v>
      </c>
      <c r="AP183" s="31">
        <f>100*AO183/$V183</f>
        <v>7.99910485615536</v>
      </c>
      <c r="AQ183" s="29">
        <f>IF(AP183&gt;$V$8,1,0)</f>
        <v>0</v>
      </c>
      <c r="AR183" s="31">
        <f>IF($I183=AO$16,AP183,0)</f>
        <v>0</v>
      </c>
      <c r="AS183" s="29">
        <v>0</v>
      </c>
      <c r="AT183" s="31">
        <f>100*AS183/$V183</f>
        <v>0</v>
      </c>
      <c r="AU183" s="29">
        <f>IF(AT183&gt;$V$8,1,0)</f>
        <v>0</v>
      </c>
      <c r="AV183" s="31">
        <f>IF($I183=AS$16,AT183,0)</f>
        <v>0</v>
      </c>
      <c r="AW183" s="29">
        <v>0</v>
      </c>
      <c r="AX183" s="31">
        <f>100*AW183/$V183</f>
        <v>0</v>
      </c>
      <c r="AY183" s="29">
        <f>IF(AX183&gt;$V$8,1,0)</f>
        <v>0</v>
      </c>
      <c r="AZ183" s="31">
        <f>IF($I183=AW$16,AX183,0)</f>
        <v>0</v>
      </c>
      <c r="BA183" s="29">
        <v>0</v>
      </c>
      <c r="BB183" s="31">
        <f>100*BA183/$V183</f>
        <v>0</v>
      </c>
      <c r="BC183" s="29">
        <f>IF(BB183&gt;$V$8,1,0)</f>
        <v>0</v>
      </c>
      <c r="BD183" s="31">
        <f>IF($I183=BA$16,BB183,0)</f>
        <v>0</v>
      </c>
      <c r="BE183" s="29">
        <v>0</v>
      </c>
      <c r="BF183" s="31">
        <f>100*BE183/$V183</f>
        <v>0</v>
      </c>
      <c r="BG183" s="29">
        <f>IF(BF183&gt;$V$8,1,0)</f>
        <v>0</v>
      </c>
      <c r="BH183" s="31">
        <f>IF($I183=BE$16,BF183,0)</f>
        <v>0</v>
      </c>
      <c r="BI183" s="29">
        <v>0</v>
      </c>
      <c r="BJ183" s="31">
        <f>100*BI183/$V183</f>
        <v>0</v>
      </c>
      <c r="BK183" s="29">
        <f>IF(BJ183&gt;$V$8,1,0)</f>
        <v>0</v>
      </c>
      <c r="BL183" s="31">
        <f>IF($I183=BI$16,BJ183,0)</f>
        <v>0</v>
      </c>
      <c r="BM183" s="29">
        <v>0</v>
      </c>
      <c r="BN183" s="31">
        <f>100*BM183/$V183</f>
        <v>0</v>
      </c>
      <c r="BO183" s="29">
        <f>IF(BN183&gt;$V$8,1,0)</f>
        <v>0</v>
      </c>
      <c r="BP183" s="31">
        <f>IF($I183=BM$16,BN183,0)</f>
        <v>0</v>
      </c>
      <c r="BQ183" s="29">
        <v>0</v>
      </c>
      <c r="BR183" s="31">
        <f>100*BQ183/$V183</f>
        <v>0</v>
      </c>
      <c r="BS183" s="29">
        <f>IF(BR183&gt;$V$8,1,0)</f>
        <v>0</v>
      </c>
      <c r="BT183" s="31">
        <f>IF($I183=BQ$16,BR183,0)</f>
        <v>0</v>
      </c>
      <c r="BU183" s="29">
        <v>0</v>
      </c>
      <c r="BV183" s="31">
        <f>100*BU183/$V183</f>
        <v>0</v>
      </c>
      <c r="BW183" s="29">
        <f>IF(BV183&gt;$V$8,1,0)</f>
        <v>0</v>
      </c>
      <c r="BX183" s="31">
        <f>IF($I183=BU$16,BV183,0)</f>
        <v>0</v>
      </c>
      <c r="BY183" s="29">
        <v>0</v>
      </c>
      <c r="BZ183" s="29">
        <v>0</v>
      </c>
      <c r="CA183" s="28"/>
      <c r="CB183" s="20"/>
      <c r="CC183" s="21"/>
    </row>
    <row r="184" ht="15.75" customHeight="1">
      <c r="A184" t="s" s="32">
        <v>453</v>
      </c>
      <c r="B184" t="s" s="71">
        <f>_xlfn.IFS(H184=0,F184,K184=1,I184,L184=1,Q184)</f>
        <v>9</v>
      </c>
      <c r="C184" s="72">
        <f>_xlfn.IFS(H184=0,G184,K184=1,J184,L184=1,R184)</f>
        <v>45.3414603806444</v>
      </c>
      <c r="D184" t="s" s="68">
        <f>IF(F184="Lab","over","under")</f>
        <v>111</v>
      </c>
      <c r="E184" t="s" s="68">
        <v>112</v>
      </c>
      <c r="F184" t="s" s="74">
        <v>9</v>
      </c>
      <c r="G184" s="81">
        <f>AD184</f>
        <v>45.3414603806444</v>
      </c>
      <c r="H184" s="82">
        <f>K184+L184</f>
        <v>0</v>
      </c>
      <c r="I184" t="s" s="77">
        <v>5</v>
      </c>
      <c r="J184" s="81">
        <f>AB184</f>
        <v>15.643736783182</v>
      </c>
      <c r="K184" s="13"/>
      <c r="L184" s="13"/>
      <c r="M184" s="13"/>
      <c r="N184" s="13"/>
      <c r="O184" t="s" s="68">
        <v>454</v>
      </c>
      <c r="P184" t="s" s="68">
        <v>453</v>
      </c>
      <c r="Q184" t="s" s="78">
        <v>21</v>
      </c>
      <c r="R184" s="83">
        <f>100*S184</f>
        <v>14.6958577</v>
      </c>
      <c r="S184" s="35">
        <v>0.146958577</v>
      </c>
      <c r="T184" s="16"/>
      <c r="U184" s="37">
        <v>67840</v>
      </c>
      <c r="V184" s="37">
        <v>40195</v>
      </c>
      <c r="W184" s="37">
        <v>180</v>
      </c>
      <c r="X184" s="37">
        <v>11937</v>
      </c>
      <c r="Y184" s="37">
        <v>6288</v>
      </c>
      <c r="Z184" s="38">
        <f>100*Y184/$V184</f>
        <v>15.643736783182</v>
      </c>
      <c r="AA184" s="37">
        <f>IF(Z184&gt;$V$8,1,0)</f>
        <v>0</v>
      </c>
      <c r="AB184" s="38">
        <f>IF($I184=Y$16,Z184,0)</f>
        <v>15.643736783182</v>
      </c>
      <c r="AC184" s="37">
        <v>18225</v>
      </c>
      <c r="AD184" s="38">
        <f>100*AC184/$V184</f>
        <v>45.3414603806444</v>
      </c>
      <c r="AE184" s="37">
        <f>IF(AD184&gt;$V$8,1,0)</f>
        <v>0</v>
      </c>
      <c r="AF184" s="38">
        <f>IF($I184=AC$16,AD184,0)</f>
        <v>0</v>
      </c>
      <c r="AG184" s="37">
        <v>4201</v>
      </c>
      <c r="AH184" s="38">
        <f>100*AG184/$V184</f>
        <v>10.4515487000871</v>
      </c>
      <c r="AI184" s="37">
        <f>IF(AH184&gt;$V$8,1,0)</f>
        <v>0</v>
      </c>
      <c r="AJ184" s="38">
        <f>IF($I184=AG$16,AH184,0)</f>
        <v>0</v>
      </c>
      <c r="AK184" s="37">
        <v>4914</v>
      </c>
      <c r="AL184" s="38">
        <f>100*AK184/$V184</f>
        <v>12.2254011692997</v>
      </c>
      <c r="AM184" s="37">
        <f>IF(AL184&gt;$V$8,1,0)</f>
        <v>0</v>
      </c>
      <c r="AN184" s="38">
        <f>IF($I184=AK$16,AL184,0)</f>
        <v>0</v>
      </c>
      <c r="AO184" s="37">
        <v>5907</v>
      </c>
      <c r="AP184" s="38">
        <f>100*AO184/$V184</f>
        <v>14.695857693743</v>
      </c>
      <c r="AQ184" s="37">
        <f>IF(AP184&gt;$V$8,1,0)</f>
        <v>0</v>
      </c>
      <c r="AR184" s="38">
        <f>IF($I184=AO$16,AP184,0)</f>
        <v>0</v>
      </c>
      <c r="AS184" s="37">
        <v>0</v>
      </c>
      <c r="AT184" s="38">
        <f>100*AS184/$V184</f>
        <v>0</v>
      </c>
      <c r="AU184" s="37">
        <f>IF(AT184&gt;$V$8,1,0)</f>
        <v>0</v>
      </c>
      <c r="AV184" s="38">
        <f>IF($I184=AS$16,AT184,0)</f>
        <v>0</v>
      </c>
      <c r="AW184" s="37">
        <v>0</v>
      </c>
      <c r="AX184" s="38">
        <f>100*AW184/$V184</f>
        <v>0</v>
      </c>
      <c r="AY184" s="37">
        <f>IF(AX184&gt;$V$8,1,0)</f>
        <v>0</v>
      </c>
      <c r="AZ184" s="38">
        <f>IF($I184=AW$16,AX184,0)</f>
        <v>0</v>
      </c>
      <c r="BA184" s="37">
        <v>0</v>
      </c>
      <c r="BB184" s="38">
        <f>100*BA184/$V184</f>
        <v>0</v>
      </c>
      <c r="BC184" s="37">
        <f>IF(BB184&gt;$V$8,1,0)</f>
        <v>0</v>
      </c>
      <c r="BD184" s="38">
        <f>IF($I184=BA$16,BB184,0)</f>
        <v>0</v>
      </c>
      <c r="BE184" s="37">
        <v>0</v>
      </c>
      <c r="BF184" s="38">
        <f>100*BE184/$V184</f>
        <v>0</v>
      </c>
      <c r="BG184" s="37">
        <f>IF(BF184&gt;$V$8,1,0)</f>
        <v>0</v>
      </c>
      <c r="BH184" s="38">
        <f>IF($I184=BE$16,BF184,0)</f>
        <v>0</v>
      </c>
      <c r="BI184" s="37">
        <v>0</v>
      </c>
      <c r="BJ184" s="38">
        <f>100*BI184/$V184</f>
        <v>0</v>
      </c>
      <c r="BK184" s="37">
        <f>IF(BJ184&gt;$V$8,1,0)</f>
        <v>0</v>
      </c>
      <c r="BL184" s="38">
        <f>IF($I184=BI$16,BJ184,0)</f>
        <v>0</v>
      </c>
      <c r="BM184" s="37">
        <v>0</v>
      </c>
      <c r="BN184" s="38">
        <f>100*BM184/$V184</f>
        <v>0</v>
      </c>
      <c r="BO184" s="37">
        <f>IF(BN184&gt;$V$8,1,0)</f>
        <v>0</v>
      </c>
      <c r="BP184" s="38">
        <f>IF($I184=BM$16,BN184,0)</f>
        <v>0</v>
      </c>
      <c r="BQ184" s="37">
        <v>0</v>
      </c>
      <c r="BR184" s="38">
        <f>100*BQ184/$V184</f>
        <v>0</v>
      </c>
      <c r="BS184" s="37">
        <f>IF(BR184&gt;$V$8,1,0)</f>
        <v>0</v>
      </c>
      <c r="BT184" s="38">
        <f>IF($I184=BQ$16,BR184,0)</f>
        <v>0</v>
      </c>
      <c r="BU184" s="37">
        <v>0</v>
      </c>
      <c r="BV184" s="38">
        <f>100*BU184/$V184</f>
        <v>0</v>
      </c>
      <c r="BW184" s="37">
        <f>IF(BV184&gt;$V$8,1,0)</f>
        <v>0</v>
      </c>
      <c r="BX184" s="38">
        <f>IF($I184=BU$16,BV184,0)</f>
        <v>0</v>
      </c>
      <c r="BY184" s="37">
        <v>875</v>
      </c>
      <c r="BZ184" s="37">
        <v>0</v>
      </c>
      <c r="CA184" s="16"/>
      <c r="CB184" s="20"/>
      <c r="CC184" s="21"/>
    </row>
    <row r="185" ht="19.95" customHeight="1">
      <c r="A185" t="s" s="32">
        <v>455</v>
      </c>
      <c r="B185" t="s" s="71">
        <f>_xlfn.IFS(H185=0,F185,K185=1,I185,L185=1,Q185)</f>
        <v>9</v>
      </c>
      <c r="C185" s="72">
        <f>_xlfn.IFS(H185=0,G185,K185=1,J185,L185=1,R185)</f>
        <v>45.3195319531953</v>
      </c>
      <c r="D185" t="s" s="73">
        <f>IF(F185="Lab","over","under")</f>
        <v>111</v>
      </c>
      <c r="E185" t="s" s="73">
        <v>112</v>
      </c>
      <c r="F185" t="s" s="74">
        <v>9</v>
      </c>
      <c r="G185" s="75">
        <f>AD185</f>
        <v>45.3195319531953</v>
      </c>
      <c r="H185" s="76">
        <f>K185+L185</f>
        <v>0</v>
      </c>
      <c r="I185" t="s" s="77">
        <v>5</v>
      </c>
      <c r="J185" s="75">
        <f>AB185</f>
        <v>26.9439987477009</v>
      </c>
      <c r="K185" s="25"/>
      <c r="L185" s="25"/>
      <c r="M185" s="25"/>
      <c r="N185" s="25"/>
      <c r="O185" t="s" s="73">
        <v>456</v>
      </c>
      <c r="P185" t="s" s="73">
        <v>455</v>
      </c>
      <c r="Q185" t="s" s="78">
        <v>17</v>
      </c>
      <c r="R185" s="79">
        <f>100*S185</f>
        <v>11.5681133</v>
      </c>
      <c r="S185" s="80">
        <v>0.115681133</v>
      </c>
      <c r="T185" s="28"/>
      <c r="U185" s="29">
        <v>76228</v>
      </c>
      <c r="V185" s="29">
        <v>51106</v>
      </c>
      <c r="W185" s="29">
        <v>184</v>
      </c>
      <c r="X185" s="29">
        <v>9391</v>
      </c>
      <c r="Y185" s="29">
        <v>13770</v>
      </c>
      <c r="Z185" s="31">
        <f>100*Y185/$V185</f>
        <v>26.9439987477009</v>
      </c>
      <c r="AA185" s="29">
        <f>IF(Z185&gt;$V$8,1,0)</f>
        <v>0</v>
      </c>
      <c r="AB185" s="31">
        <f>IF($I185=Y$16,Z185,0)</f>
        <v>26.9439987477009</v>
      </c>
      <c r="AC185" s="29">
        <v>23161</v>
      </c>
      <c r="AD185" s="31">
        <f>100*AC185/$V185</f>
        <v>45.3195319531953</v>
      </c>
      <c r="AE185" s="29">
        <f>IF(AD185&gt;$V$8,1,0)</f>
        <v>0</v>
      </c>
      <c r="AF185" s="31">
        <f>IF($I185=AC$16,AD185,0)</f>
        <v>0</v>
      </c>
      <c r="AG185" s="29">
        <v>5496</v>
      </c>
      <c r="AH185" s="31">
        <f>100*AG185/$V185</f>
        <v>10.7541188901499</v>
      </c>
      <c r="AI185" s="29">
        <f>IF(AH185&gt;$V$8,1,0)</f>
        <v>0</v>
      </c>
      <c r="AJ185" s="31">
        <f>IF($I185=AG$16,AH185,0)</f>
        <v>0</v>
      </c>
      <c r="AK185" s="29">
        <v>5912</v>
      </c>
      <c r="AL185" s="31">
        <f>100*AK185/$V185</f>
        <v>11.5681133330724</v>
      </c>
      <c r="AM185" s="29">
        <f>IF(AL185&gt;$V$8,1,0)</f>
        <v>0</v>
      </c>
      <c r="AN185" s="31">
        <f>IF($I185=AK$16,AL185,0)</f>
        <v>0</v>
      </c>
      <c r="AO185" s="29">
        <v>2212</v>
      </c>
      <c r="AP185" s="31">
        <f>100*AO185/$V185</f>
        <v>4.32825891284781</v>
      </c>
      <c r="AQ185" s="29">
        <f>IF(AP185&gt;$V$8,1,0)</f>
        <v>0</v>
      </c>
      <c r="AR185" s="31">
        <f>IF($I185=AO$16,AP185,0)</f>
        <v>0</v>
      </c>
      <c r="AS185" s="29">
        <v>0</v>
      </c>
      <c r="AT185" s="31">
        <f>100*AS185/$V185</f>
        <v>0</v>
      </c>
      <c r="AU185" s="29">
        <f>IF(AT185&gt;$V$8,1,0)</f>
        <v>0</v>
      </c>
      <c r="AV185" s="31">
        <f>IF($I185=AS$16,AT185,0)</f>
        <v>0</v>
      </c>
      <c r="AW185" s="29">
        <v>0</v>
      </c>
      <c r="AX185" s="31">
        <f>100*AW185/$V185</f>
        <v>0</v>
      </c>
      <c r="AY185" s="29">
        <f>IF(AX185&gt;$V$8,1,0)</f>
        <v>0</v>
      </c>
      <c r="AZ185" s="31">
        <f>IF($I185=AW$16,AX185,0)</f>
        <v>0</v>
      </c>
      <c r="BA185" s="29">
        <v>0</v>
      </c>
      <c r="BB185" s="31">
        <f>100*BA185/$V185</f>
        <v>0</v>
      </c>
      <c r="BC185" s="29">
        <f>IF(BB185&gt;$V$8,1,0)</f>
        <v>0</v>
      </c>
      <c r="BD185" s="31">
        <f>IF($I185=BA$16,BB185,0)</f>
        <v>0</v>
      </c>
      <c r="BE185" s="29">
        <v>0</v>
      </c>
      <c r="BF185" s="31">
        <f>100*BE185/$V185</f>
        <v>0</v>
      </c>
      <c r="BG185" s="29">
        <f>IF(BF185&gt;$V$8,1,0)</f>
        <v>0</v>
      </c>
      <c r="BH185" s="31">
        <f>IF($I185=BE$16,BF185,0)</f>
        <v>0</v>
      </c>
      <c r="BI185" s="29">
        <v>0</v>
      </c>
      <c r="BJ185" s="31">
        <f>100*BI185/$V185</f>
        <v>0</v>
      </c>
      <c r="BK185" s="29">
        <f>IF(BJ185&gt;$V$8,1,0)</f>
        <v>0</v>
      </c>
      <c r="BL185" s="31">
        <f>IF($I185=BI$16,BJ185,0)</f>
        <v>0</v>
      </c>
      <c r="BM185" s="29">
        <v>0</v>
      </c>
      <c r="BN185" s="31">
        <f>100*BM185/$V185</f>
        <v>0</v>
      </c>
      <c r="BO185" s="29">
        <f>IF(BN185&gt;$V$8,1,0)</f>
        <v>0</v>
      </c>
      <c r="BP185" s="31">
        <f>IF($I185=BM$16,BN185,0)</f>
        <v>0</v>
      </c>
      <c r="BQ185" s="29">
        <v>0</v>
      </c>
      <c r="BR185" s="31">
        <f>100*BQ185/$V185</f>
        <v>0</v>
      </c>
      <c r="BS185" s="29">
        <f>IF(BR185&gt;$V$8,1,0)</f>
        <v>0</v>
      </c>
      <c r="BT185" s="31">
        <f>IF($I185=BQ$16,BR185,0)</f>
        <v>0</v>
      </c>
      <c r="BU185" s="29">
        <v>0</v>
      </c>
      <c r="BV185" s="31">
        <f>100*BU185/$V185</f>
        <v>0</v>
      </c>
      <c r="BW185" s="29">
        <f>IF(BV185&gt;$V$8,1,0)</f>
        <v>0</v>
      </c>
      <c r="BX185" s="31">
        <f>IF($I185=BU$16,BV185,0)</f>
        <v>0</v>
      </c>
      <c r="BY185" s="29">
        <v>1266</v>
      </c>
      <c r="BZ185" s="29">
        <v>0</v>
      </c>
      <c r="CA185" s="28"/>
      <c r="CB185" s="20"/>
      <c r="CC185" s="21"/>
    </row>
    <row r="186" ht="15.75" customHeight="1">
      <c r="A186" t="s" s="32">
        <v>457</v>
      </c>
      <c r="B186" t="s" s="71">
        <f>_xlfn.IFS(H186=0,F186,K186=1,I186,L186=1,Q186)</f>
        <v>9</v>
      </c>
      <c r="C186" s="72">
        <f>_xlfn.IFS(H186=0,G186,K186=1,J186,L186=1,R186)</f>
        <v>45.2594727190455</v>
      </c>
      <c r="D186" t="s" s="68">
        <f>IF(F186="Lab","over","under")</f>
        <v>111</v>
      </c>
      <c r="E186" t="s" s="68">
        <v>112</v>
      </c>
      <c r="F186" t="s" s="74">
        <v>9</v>
      </c>
      <c r="G186" s="81">
        <f>AD186</f>
        <v>45.2594727190455</v>
      </c>
      <c r="H186" s="82">
        <f>K186+L186</f>
        <v>0</v>
      </c>
      <c r="I186" t="s" s="77">
        <v>21</v>
      </c>
      <c r="J186" s="87">
        <f>AR186</f>
        <v>18.664412107933</v>
      </c>
      <c r="K186" s="13"/>
      <c r="L186" s="13"/>
      <c r="M186" s="13"/>
      <c r="N186" s="13"/>
      <c r="O186" t="s" s="68">
        <v>458</v>
      </c>
      <c r="P186" t="s" s="68">
        <v>457</v>
      </c>
      <c r="Q186" t="s" s="78">
        <v>5</v>
      </c>
      <c r="R186" s="83">
        <f>100*S186</f>
        <v>14.8038772</v>
      </c>
      <c r="S186" s="35">
        <v>0.148038772</v>
      </c>
      <c r="T186" s="16"/>
      <c r="U186" s="37">
        <v>70076</v>
      </c>
      <c r="V186" s="37">
        <v>41989</v>
      </c>
      <c r="W186" s="37">
        <v>160</v>
      </c>
      <c r="X186" s="37">
        <v>11167</v>
      </c>
      <c r="Y186" s="37">
        <v>6216</v>
      </c>
      <c r="Z186" s="38">
        <f>100*Y186/$V186</f>
        <v>14.8038772059349</v>
      </c>
      <c r="AA186" s="37">
        <f>IF(Z186&gt;$V$8,1,0)</f>
        <v>0</v>
      </c>
      <c r="AB186" s="38">
        <f>IF($I186=Y$16,Z186,0)</f>
        <v>0</v>
      </c>
      <c r="AC186" s="37">
        <v>19004</v>
      </c>
      <c r="AD186" s="38">
        <f>100*AC186/$V186</f>
        <v>45.2594727190455</v>
      </c>
      <c r="AE186" s="37">
        <f>IF(AD186&gt;$V$8,1,0)</f>
        <v>0</v>
      </c>
      <c r="AF186" s="38">
        <f>IF($I186=AC$16,AD186,0)</f>
        <v>0</v>
      </c>
      <c r="AG186" s="37">
        <v>1964</v>
      </c>
      <c r="AH186" s="38">
        <f>100*AG186/$V186</f>
        <v>4.67741551358689</v>
      </c>
      <c r="AI186" s="37">
        <f>IF(AH186&gt;$V$8,1,0)</f>
        <v>0</v>
      </c>
      <c r="AJ186" s="38">
        <f>IF($I186=AG$16,AH186,0)</f>
        <v>0</v>
      </c>
      <c r="AK186" s="37">
        <v>5418</v>
      </c>
      <c r="AL186" s="38">
        <f>100*AK186/$V186</f>
        <v>12.9033794565243</v>
      </c>
      <c r="AM186" s="37">
        <f>IF(AL186&gt;$V$8,1,0)</f>
        <v>0</v>
      </c>
      <c r="AN186" s="38">
        <f>IF($I186=AK$16,AL186,0)</f>
        <v>0</v>
      </c>
      <c r="AO186" s="37">
        <v>7837</v>
      </c>
      <c r="AP186" s="38">
        <f>100*AO186/$V186</f>
        <v>18.664412107933</v>
      </c>
      <c r="AQ186" s="37">
        <f>IF(AP186&gt;$V$8,1,0)</f>
        <v>0</v>
      </c>
      <c r="AR186" s="38">
        <f>IF($I186=AO$16,AP186,0)</f>
        <v>18.664412107933</v>
      </c>
      <c r="AS186" s="37">
        <v>0</v>
      </c>
      <c r="AT186" s="38">
        <f>100*AS186/$V186</f>
        <v>0</v>
      </c>
      <c r="AU186" s="37">
        <f>IF(AT186&gt;$V$8,1,0)</f>
        <v>0</v>
      </c>
      <c r="AV186" s="38">
        <f>IF($I186=AS$16,AT186,0)</f>
        <v>0</v>
      </c>
      <c r="AW186" s="37">
        <v>0</v>
      </c>
      <c r="AX186" s="38">
        <f>100*AW186/$V186</f>
        <v>0</v>
      </c>
      <c r="AY186" s="37">
        <f>IF(AX186&gt;$V$8,1,0)</f>
        <v>0</v>
      </c>
      <c r="AZ186" s="38">
        <f>IF($I186=AW$16,AX186,0)</f>
        <v>0</v>
      </c>
      <c r="BA186" s="37">
        <v>0</v>
      </c>
      <c r="BB186" s="38">
        <f>100*BA186/$V186</f>
        <v>0</v>
      </c>
      <c r="BC186" s="37">
        <f>IF(BB186&gt;$V$8,1,0)</f>
        <v>0</v>
      </c>
      <c r="BD186" s="38">
        <f>IF($I186=BA$16,BB186,0)</f>
        <v>0</v>
      </c>
      <c r="BE186" s="37">
        <v>0</v>
      </c>
      <c r="BF186" s="38">
        <f>100*BE186/$V186</f>
        <v>0</v>
      </c>
      <c r="BG186" s="37">
        <f>IF(BF186&gt;$V$8,1,0)</f>
        <v>0</v>
      </c>
      <c r="BH186" s="38">
        <f>IF($I186=BE$16,BF186,0)</f>
        <v>0</v>
      </c>
      <c r="BI186" s="37">
        <v>0</v>
      </c>
      <c r="BJ186" s="38">
        <f>100*BI186/$V186</f>
        <v>0</v>
      </c>
      <c r="BK186" s="37">
        <f>IF(BJ186&gt;$V$8,1,0)</f>
        <v>0</v>
      </c>
      <c r="BL186" s="38">
        <f>IF($I186=BI$16,BJ186,0)</f>
        <v>0</v>
      </c>
      <c r="BM186" s="37">
        <v>0</v>
      </c>
      <c r="BN186" s="38">
        <f>100*BM186/$V186</f>
        <v>0</v>
      </c>
      <c r="BO186" s="37">
        <f>IF(BN186&gt;$V$8,1,0)</f>
        <v>0</v>
      </c>
      <c r="BP186" s="38">
        <f>IF($I186=BM$16,BN186,0)</f>
        <v>0</v>
      </c>
      <c r="BQ186" s="37">
        <v>0</v>
      </c>
      <c r="BR186" s="38">
        <f>100*BQ186/$V186</f>
        <v>0</v>
      </c>
      <c r="BS186" s="37">
        <f>IF(BR186&gt;$V$8,1,0)</f>
        <v>0</v>
      </c>
      <c r="BT186" s="38">
        <f>IF($I186=BQ$16,BR186,0)</f>
        <v>0</v>
      </c>
      <c r="BU186" s="37">
        <v>0</v>
      </c>
      <c r="BV186" s="38">
        <f>100*BU186/$V186</f>
        <v>0</v>
      </c>
      <c r="BW186" s="37">
        <f>IF(BV186&gt;$V$8,1,0)</f>
        <v>0</v>
      </c>
      <c r="BX186" s="38">
        <f>IF($I186=BU$16,BV186,0)</f>
        <v>0</v>
      </c>
      <c r="BY186" s="37">
        <v>0</v>
      </c>
      <c r="BZ186" s="37">
        <v>0</v>
      </c>
      <c r="CA186" s="16"/>
      <c r="CB186" s="20"/>
      <c r="CC186" s="21"/>
    </row>
    <row r="187" ht="20.7" customHeight="1">
      <c r="A187" t="s" s="32">
        <v>459</v>
      </c>
      <c r="B187" t="s" s="71">
        <f>_xlfn.IFS(H187=0,F187,K187=1,I187,L187=1,Q187)</f>
        <v>9</v>
      </c>
      <c r="C187" s="72">
        <f>_xlfn.IFS(H187=0,G187,K187=1,J187,L187=1,R187)</f>
        <v>45.2129415648729</v>
      </c>
      <c r="D187" t="s" s="73">
        <f>IF(F187="Lab","over","under")</f>
        <v>111</v>
      </c>
      <c r="E187" t="s" s="73">
        <v>112</v>
      </c>
      <c r="F187" t="s" s="74">
        <v>9</v>
      </c>
      <c r="G187" s="75">
        <f>AD187</f>
        <v>45.2129415648729</v>
      </c>
      <c r="H187" s="76">
        <f>K187+L187</f>
        <v>0</v>
      </c>
      <c r="I187" t="s" s="88">
        <v>460</v>
      </c>
      <c r="J187" s="89">
        <f>100*0.19753494</f>
        <v>19.753494</v>
      </c>
      <c r="K187" s="90"/>
      <c r="L187" s="25"/>
      <c r="M187" s="25"/>
      <c r="N187" s="25"/>
      <c r="O187" t="s" s="73">
        <v>461</v>
      </c>
      <c r="P187" t="s" s="73">
        <v>459</v>
      </c>
      <c r="Q187" t="s" s="78">
        <v>21</v>
      </c>
      <c r="R187" s="79">
        <f>100*S187</f>
        <v>10.7213602</v>
      </c>
      <c r="S187" s="80">
        <v>0.107213602</v>
      </c>
      <c r="T187" s="28"/>
      <c r="U187" s="29">
        <v>78964</v>
      </c>
      <c r="V187" s="29">
        <v>36348</v>
      </c>
      <c r="W187" s="29">
        <v>149</v>
      </c>
      <c r="X187" s="29">
        <v>9254</v>
      </c>
      <c r="Y187" s="29">
        <v>3781</v>
      </c>
      <c r="Z187" s="31">
        <f>100*Y187/$V187</f>
        <v>10.402222955871</v>
      </c>
      <c r="AA187" s="29">
        <f>IF(Z187&gt;$V$8,1,0)</f>
        <v>0</v>
      </c>
      <c r="AB187" s="31">
        <f>IF($I187=Y$16,Z187,0)</f>
        <v>0</v>
      </c>
      <c r="AC187" s="29">
        <v>16434</v>
      </c>
      <c r="AD187" s="31">
        <f>100*AC187/$V187</f>
        <v>45.2129415648729</v>
      </c>
      <c r="AE187" s="29">
        <f>IF(AD187&gt;$V$8,1,0)</f>
        <v>0</v>
      </c>
      <c r="AF187" s="31">
        <f>IF($I187=AC$16,AD187,0)</f>
        <v>0</v>
      </c>
      <c r="AG187" s="29">
        <v>1606</v>
      </c>
      <c r="AH187" s="31">
        <f>100*AG187/$V187</f>
        <v>4.41839991196214</v>
      </c>
      <c r="AI187" s="29">
        <f>IF(AH187&gt;$V$8,1,0)</f>
        <v>0</v>
      </c>
      <c r="AJ187" s="31">
        <f>IF($I187=AG$16,AH187,0)</f>
        <v>0</v>
      </c>
      <c r="AK187" s="29">
        <v>2800</v>
      </c>
      <c r="AL187" s="31">
        <f>100*AK187/$V187</f>
        <v>7.70331242434247</v>
      </c>
      <c r="AM187" s="29">
        <f>IF(AL187&gt;$V$8,1,0)</f>
        <v>0</v>
      </c>
      <c r="AN187" s="31">
        <f>IF($I187=AK$16,AL187,0)</f>
        <v>0</v>
      </c>
      <c r="AO187" s="29">
        <v>3897</v>
      </c>
      <c r="AP187" s="31">
        <f>100*AO187/$V187</f>
        <v>10.7213601848795</v>
      </c>
      <c r="AQ187" s="29">
        <f>IF(AP187&gt;$V$8,1,0)</f>
        <v>0</v>
      </c>
      <c r="AR187" s="31">
        <f>IF($I187=AO$16,AP187,0)</f>
        <v>0</v>
      </c>
      <c r="AS187" s="29">
        <v>0</v>
      </c>
      <c r="AT187" s="31">
        <f>100*AS187/$V187</f>
        <v>0</v>
      </c>
      <c r="AU187" s="29">
        <f>IF(AT187&gt;$V$8,1,0)</f>
        <v>0</v>
      </c>
      <c r="AV187" s="31">
        <f>IF($I187=AS$16,AT187,0)</f>
        <v>0</v>
      </c>
      <c r="AW187" s="29">
        <v>0</v>
      </c>
      <c r="AX187" s="31">
        <f>100*AW187/$V187</f>
        <v>0</v>
      </c>
      <c r="AY187" s="29">
        <f>IF(AX187&gt;$V$8,1,0)</f>
        <v>0</v>
      </c>
      <c r="AZ187" s="31">
        <f>IF($I187=AW$16,AX187,0)</f>
        <v>0</v>
      </c>
      <c r="BA187" s="29">
        <v>0</v>
      </c>
      <c r="BB187" s="31">
        <f>100*BA187/$V187</f>
        <v>0</v>
      </c>
      <c r="BC187" s="29">
        <f>IF(BB187&gt;$V$8,1,0)</f>
        <v>0</v>
      </c>
      <c r="BD187" s="31">
        <f>IF($I187=BA$16,BB187,0)</f>
        <v>0</v>
      </c>
      <c r="BE187" s="29">
        <v>0</v>
      </c>
      <c r="BF187" s="31">
        <f>100*BE187/$V187</f>
        <v>0</v>
      </c>
      <c r="BG187" s="29">
        <f>IF(BF187&gt;$V$8,1,0)</f>
        <v>0</v>
      </c>
      <c r="BH187" s="31">
        <f>IF($I187=BE$16,BF187,0)</f>
        <v>0</v>
      </c>
      <c r="BI187" s="29">
        <v>0</v>
      </c>
      <c r="BJ187" s="31">
        <f>100*BI187/$V187</f>
        <v>0</v>
      </c>
      <c r="BK187" s="29">
        <f>IF(BJ187&gt;$V$8,1,0)</f>
        <v>0</v>
      </c>
      <c r="BL187" s="31">
        <f>IF($I187=BI$16,BJ187,0)</f>
        <v>0</v>
      </c>
      <c r="BM187" s="29">
        <v>0</v>
      </c>
      <c r="BN187" s="31">
        <f>100*BM187/$V187</f>
        <v>0</v>
      </c>
      <c r="BO187" s="29">
        <f>IF(BN187&gt;$V$8,1,0)</f>
        <v>0</v>
      </c>
      <c r="BP187" s="31">
        <f>IF($I187=BM$16,BN187,0)</f>
        <v>0</v>
      </c>
      <c r="BQ187" s="29">
        <v>0</v>
      </c>
      <c r="BR187" s="31">
        <f>100*BQ187/$V187</f>
        <v>0</v>
      </c>
      <c r="BS187" s="29">
        <f>IF(BR187&gt;$V$8,1,0)</f>
        <v>0</v>
      </c>
      <c r="BT187" s="31">
        <f>IF($I187=BQ$16,BR187,0)</f>
        <v>0</v>
      </c>
      <c r="BU187" s="29">
        <v>0</v>
      </c>
      <c r="BV187" s="31">
        <f>100*BU187/$V187</f>
        <v>0</v>
      </c>
      <c r="BW187" s="29">
        <f>IF(BV187&gt;$V$8,1,0)</f>
        <v>0</v>
      </c>
      <c r="BX187" s="31">
        <f>IF($I187=BU$16,BV187,0)</f>
        <v>0</v>
      </c>
      <c r="BY187" s="29">
        <v>0</v>
      </c>
      <c r="BZ187" s="29">
        <v>0</v>
      </c>
      <c r="CA187" s="28"/>
      <c r="CB187" s="20"/>
      <c r="CC187" s="21"/>
    </row>
    <row r="188" ht="15.75" customHeight="1">
      <c r="A188" t="s" s="32">
        <v>462</v>
      </c>
      <c r="B188" t="s" s="71">
        <f>_xlfn.IFS(H188=0,F188,K188=1,I188,L188=1,Q188)</f>
        <v>9</v>
      </c>
      <c r="C188" s="72">
        <f>_xlfn.IFS(H188=0,G188,K188=1,J188,L188=1,R188)</f>
        <v>45.2099003201208</v>
      </c>
      <c r="D188" t="s" s="68">
        <f>IF(F188="Lab","over","under")</f>
        <v>111</v>
      </c>
      <c r="E188" t="s" s="68">
        <v>112</v>
      </c>
      <c r="F188" t="s" s="74">
        <v>9</v>
      </c>
      <c r="G188" s="81">
        <f>AD188</f>
        <v>45.2099003201208</v>
      </c>
      <c r="H188" s="82">
        <f>K188+L188</f>
        <v>0</v>
      </c>
      <c r="I188" t="s" s="77">
        <v>5</v>
      </c>
      <c r="J188" s="91">
        <f>AB188</f>
        <v>15.1836139812092</v>
      </c>
      <c r="K188" s="13"/>
      <c r="L188" s="13"/>
      <c r="M188" s="13"/>
      <c r="N188" s="13"/>
      <c r="O188" t="s" s="68">
        <v>463</v>
      </c>
      <c r="P188" t="s" s="68">
        <v>462</v>
      </c>
      <c r="Q188" t="s" s="78">
        <v>17</v>
      </c>
      <c r="R188" s="83">
        <f>100*S188</f>
        <v>14.918148</v>
      </c>
      <c r="S188" s="35">
        <v>0.14918148</v>
      </c>
      <c r="T188" s="16"/>
      <c r="U188" s="37">
        <v>75678</v>
      </c>
      <c r="V188" s="37">
        <v>38423</v>
      </c>
      <c r="W188" s="37">
        <v>144</v>
      </c>
      <c r="X188" s="37">
        <v>11537</v>
      </c>
      <c r="Y188" s="37">
        <v>5834</v>
      </c>
      <c r="Z188" s="38">
        <f>100*Y188/$V188</f>
        <v>15.1836139812092</v>
      </c>
      <c r="AA188" s="37">
        <f>IF(Z188&gt;$V$8,1,0)</f>
        <v>0</v>
      </c>
      <c r="AB188" s="38">
        <f>IF($I188=Y$16,Z188,0)</f>
        <v>15.1836139812092</v>
      </c>
      <c r="AC188" s="37">
        <v>17371</v>
      </c>
      <c r="AD188" s="38">
        <f>100*AC188/$V188</f>
        <v>45.2099003201208</v>
      </c>
      <c r="AE188" s="37">
        <f>IF(AD188&gt;$V$8,1,0)</f>
        <v>0</v>
      </c>
      <c r="AF188" s="38">
        <f>IF($I188=AC$16,AD188,0)</f>
        <v>0</v>
      </c>
      <c r="AG188" s="37">
        <v>2324</v>
      </c>
      <c r="AH188" s="38">
        <f>100*AG188/$V188</f>
        <v>6.04846055747859</v>
      </c>
      <c r="AI188" s="37">
        <f>IF(AH188&gt;$V$8,1,0)</f>
        <v>0</v>
      </c>
      <c r="AJ188" s="38">
        <f>IF($I188=AG$16,AH188,0)</f>
        <v>0</v>
      </c>
      <c r="AK188" s="37">
        <v>5732</v>
      </c>
      <c r="AL188" s="38">
        <f>100*AK188/$V188</f>
        <v>14.9181479842802</v>
      </c>
      <c r="AM188" s="37">
        <f>IF(AL188&gt;$V$8,1,0)</f>
        <v>0</v>
      </c>
      <c r="AN188" s="38">
        <f>IF($I188=AK$16,AL188,0)</f>
        <v>0</v>
      </c>
      <c r="AO188" s="37">
        <v>4320</v>
      </c>
      <c r="AP188" s="38">
        <f>100*AO188/$V188</f>
        <v>11.2432657522838</v>
      </c>
      <c r="AQ188" s="37">
        <f>IF(AP188&gt;$V$8,1,0)</f>
        <v>0</v>
      </c>
      <c r="AR188" s="38">
        <f>IF($I188=AO$16,AP188,0)</f>
        <v>0</v>
      </c>
      <c r="AS188" s="37">
        <v>0</v>
      </c>
      <c r="AT188" s="38">
        <f>100*AS188/$V188</f>
        <v>0</v>
      </c>
      <c r="AU188" s="37">
        <f>IF(AT188&gt;$V$8,1,0)</f>
        <v>0</v>
      </c>
      <c r="AV188" s="38">
        <f>IF($I188=AS$16,AT188,0)</f>
        <v>0</v>
      </c>
      <c r="AW188" s="37">
        <v>0</v>
      </c>
      <c r="AX188" s="38">
        <f>100*AW188/$V188</f>
        <v>0</v>
      </c>
      <c r="AY188" s="37">
        <f>IF(AX188&gt;$V$8,1,0)</f>
        <v>0</v>
      </c>
      <c r="AZ188" s="38">
        <f>IF($I188=AW$16,AX188,0)</f>
        <v>0</v>
      </c>
      <c r="BA188" s="37">
        <v>0</v>
      </c>
      <c r="BB188" s="38">
        <f>100*BA188/$V188</f>
        <v>0</v>
      </c>
      <c r="BC188" s="37">
        <f>IF(BB188&gt;$V$8,1,0)</f>
        <v>0</v>
      </c>
      <c r="BD188" s="38">
        <f>IF($I188=BA$16,BB188,0)</f>
        <v>0</v>
      </c>
      <c r="BE188" s="37">
        <v>0</v>
      </c>
      <c r="BF188" s="38">
        <f>100*BE188/$V188</f>
        <v>0</v>
      </c>
      <c r="BG188" s="37">
        <f>IF(BF188&gt;$V$8,1,0)</f>
        <v>0</v>
      </c>
      <c r="BH188" s="38">
        <f>IF($I188=BE$16,BF188,0)</f>
        <v>0</v>
      </c>
      <c r="BI188" s="37">
        <v>0</v>
      </c>
      <c r="BJ188" s="38">
        <f>100*BI188/$V188</f>
        <v>0</v>
      </c>
      <c r="BK188" s="37">
        <f>IF(BJ188&gt;$V$8,1,0)</f>
        <v>0</v>
      </c>
      <c r="BL188" s="38">
        <f>IF($I188=BI$16,BJ188,0)</f>
        <v>0</v>
      </c>
      <c r="BM188" s="37">
        <v>0</v>
      </c>
      <c r="BN188" s="38">
        <f>100*BM188/$V188</f>
        <v>0</v>
      </c>
      <c r="BO188" s="37">
        <f>IF(BN188&gt;$V$8,1,0)</f>
        <v>0</v>
      </c>
      <c r="BP188" s="38">
        <f>IF($I188=BM$16,BN188,0)</f>
        <v>0</v>
      </c>
      <c r="BQ188" s="37">
        <v>0</v>
      </c>
      <c r="BR188" s="38">
        <f>100*BQ188/$V188</f>
        <v>0</v>
      </c>
      <c r="BS188" s="37">
        <f>IF(BR188&gt;$V$8,1,0)</f>
        <v>0</v>
      </c>
      <c r="BT188" s="38">
        <f>IF($I188=BQ$16,BR188,0)</f>
        <v>0</v>
      </c>
      <c r="BU188" s="37">
        <v>0</v>
      </c>
      <c r="BV188" s="38">
        <f>100*BU188/$V188</f>
        <v>0</v>
      </c>
      <c r="BW188" s="37">
        <f>IF(BV188&gt;$V$8,1,0)</f>
        <v>0</v>
      </c>
      <c r="BX188" s="38">
        <f>IF($I188=BU$16,BV188,0)</f>
        <v>0</v>
      </c>
      <c r="BY188" s="37">
        <v>1214</v>
      </c>
      <c r="BZ188" s="37">
        <v>0</v>
      </c>
      <c r="CA188" s="16"/>
      <c r="CB188" s="20"/>
      <c r="CC188" s="21"/>
    </row>
    <row r="189" ht="19.95" customHeight="1">
      <c r="A189" t="s" s="32">
        <v>464</v>
      </c>
      <c r="B189" t="s" s="71">
        <f>_xlfn.IFS(H189=0,F189,K189=1,I189,L189=1,Q189)</f>
        <v>17</v>
      </c>
      <c r="C189" s="72">
        <f>_xlfn.IFS(H189=0,G189,K189=1,J189,L189=1,R189)</f>
        <v>31.798425353302</v>
      </c>
      <c r="D189" t="s" s="73">
        <f>IF(F189="Lab","over","under")</f>
        <v>111</v>
      </c>
      <c r="E189" t="s" s="73">
        <v>112</v>
      </c>
      <c r="F189" t="s" s="74">
        <v>9</v>
      </c>
      <c r="G189" s="75">
        <f>AD189</f>
        <v>45.2077589846758</v>
      </c>
      <c r="H189" s="76">
        <f>K189+L189</f>
        <v>1</v>
      </c>
      <c r="I189" t="s" s="77">
        <v>17</v>
      </c>
      <c r="J189" s="75">
        <f>AN189</f>
        <v>31.798425353302</v>
      </c>
      <c r="K189" s="76">
        <v>1</v>
      </c>
      <c r="L189" s="25"/>
      <c r="M189" s="25"/>
      <c r="N189" s="25"/>
      <c r="O189" t="s" s="73">
        <v>465</v>
      </c>
      <c r="P189" t="s" s="73">
        <v>464</v>
      </c>
      <c r="Q189" t="s" s="78">
        <v>5</v>
      </c>
      <c r="R189" s="79">
        <f>100*S189</f>
        <v>10.8759904</v>
      </c>
      <c r="S189" s="80">
        <v>0.108759904</v>
      </c>
      <c r="T189" s="28"/>
      <c r="U189" s="29">
        <v>76641</v>
      </c>
      <c r="V189" s="29">
        <v>40263</v>
      </c>
      <c r="W189" s="29">
        <v>135</v>
      </c>
      <c r="X189" s="29">
        <v>5399</v>
      </c>
      <c r="Y189" s="29">
        <v>4379</v>
      </c>
      <c r="Z189" s="31">
        <f>100*Y189/$V189</f>
        <v>10.8759903633609</v>
      </c>
      <c r="AA189" s="29">
        <f>IF(Z189&gt;$V$8,1,0)</f>
        <v>0</v>
      </c>
      <c r="AB189" s="31">
        <f>IF($I189=Y$16,Z189,0)</f>
        <v>0</v>
      </c>
      <c r="AC189" s="29">
        <v>18202</v>
      </c>
      <c r="AD189" s="31">
        <f>100*AC189/$V189</f>
        <v>45.2077589846758</v>
      </c>
      <c r="AE189" s="29">
        <f>IF(AD189&gt;$V$8,1,0)</f>
        <v>0</v>
      </c>
      <c r="AF189" s="31">
        <f>IF($I189=AC$16,AD189,0)</f>
        <v>0</v>
      </c>
      <c r="AG189" s="29">
        <v>2735</v>
      </c>
      <c r="AH189" s="31">
        <f>100*AG189/$V189</f>
        <v>6.79283709609319</v>
      </c>
      <c r="AI189" s="29">
        <f>IF(AH189&gt;$V$8,1,0)</f>
        <v>0</v>
      </c>
      <c r="AJ189" s="31">
        <f>IF($I189=AG$16,AH189,0)</f>
        <v>0</v>
      </c>
      <c r="AK189" s="29">
        <v>12803</v>
      </c>
      <c r="AL189" s="31">
        <f>100*AK189/$V189</f>
        <v>31.798425353302</v>
      </c>
      <c r="AM189" s="29">
        <f>IF(AL189&gt;$V$8,1,0)</f>
        <v>0</v>
      </c>
      <c r="AN189" s="31">
        <f>IF($I189=AK$16,AL189,0)</f>
        <v>31.798425353302</v>
      </c>
      <c r="AO189" s="29">
        <v>1776</v>
      </c>
      <c r="AP189" s="31">
        <f>100*AO189/$V189</f>
        <v>4.41099769018702</v>
      </c>
      <c r="AQ189" s="29">
        <f>IF(AP189&gt;$V$8,1,0)</f>
        <v>0</v>
      </c>
      <c r="AR189" s="31">
        <f>IF($I189=AO$16,AP189,0)</f>
        <v>0</v>
      </c>
      <c r="AS189" s="29">
        <v>0</v>
      </c>
      <c r="AT189" s="31">
        <f>100*AS189/$V189</f>
        <v>0</v>
      </c>
      <c r="AU189" s="29">
        <f>IF(AT189&gt;$V$8,1,0)</f>
        <v>0</v>
      </c>
      <c r="AV189" s="31">
        <f>IF($I189=AS$16,AT189,0)</f>
        <v>0</v>
      </c>
      <c r="AW189" s="29">
        <v>0</v>
      </c>
      <c r="AX189" s="31">
        <f>100*AW189/$V189</f>
        <v>0</v>
      </c>
      <c r="AY189" s="29">
        <f>IF(AX189&gt;$V$8,1,0)</f>
        <v>0</v>
      </c>
      <c r="AZ189" s="31">
        <f>IF($I189=AW$16,AX189,0)</f>
        <v>0</v>
      </c>
      <c r="BA189" s="29">
        <v>0</v>
      </c>
      <c r="BB189" s="31">
        <f>100*BA189/$V189</f>
        <v>0</v>
      </c>
      <c r="BC189" s="29">
        <f>IF(BB189&gt;$V$8,1,0)</f>
        <v>0</v>
      </c>
      <c r="BD189" s="31">
        <f>IF($I189=BA$16,BB189,0)</f>
        <v>0</v>
      </c>
      <c r="BE189" s="29">
        <v>0</v>
      </c>
      <c r="BF189" s="31">
        <f>100*BE189/$V189</f>
        <v>0</v>
      </c>
      <c r="BG189" s="29">
        <f>IF(BF189&gt;$V$8,1,0)</f>
        <v>0</v>
      </c>
      <c r="BH189" s="31">
        <f>IF($I189=BE$16,BF189,0)</f>
        <v>0</v>
      </c>
      <c r="BI189" s="29">
        <v>0</v>
      </c>
      <c r="BJ189" s="31">
        <f>100*BI189/$V189</f>
        <v>0</v>
      </c>
      <c r="BK189" s="29">
        <f>IF(BJ189&gt;$V$8,1,0)</f>
        <v>0</v>
      </c>
      <c r="BL189" s="31">
        <f>IF($I189=BI$16,BJ189,0)</f>
        <v>0</v>
      </c>
      <c r="BM189" s="29">
        <v>0</v>
      </c>
      <c r="BN189" s="31">
        <f>100*BM189/$V189</f>
        <v>0</v>
      </c>
      <c r="BO189" s="29">
        <f>IF(BN189&gt;$V$8,1,0)</f>
        <v>0</v>
      </c>
      <c r="BP189" s="31">
        <f>IF($I189=BM$16,BN189,0)</f>
        <v>0</v>
      </c>
      <c r="BQ189" s="29">
        <v>0</v>
      </c>
      <c r="BR189" s="31">
        <f>100*BQ189/$V189</f>
        <v>0</v>
      </c>
      <c r="BS189" s="29">
        <f>IF(BR189&gt;$V$8,1,0)</f>
        <v>0</v>
      </c>
      <c r="BT189" s="31">
        <f>IF($I189=BQ$16,BR189,0)</f>
        <v>0</v>
      </c>
      <c r="BU189" s="29">
        <v>0</v>
      </c>
      <c r="BV189" s="31">
        <f>100*BU189/$V189</f>
        <v>0</v>
      </c>
      <c r="BW189" s="29">
        <f>IF(BV189&gt;$V$8,1,0)</f>
        <v>0</v>
      </c>
      <c r="BX189" s="31">
        <f>IF($I189=BU$16,BV189,0)</f>
        <v>0</v>
      </c>
      <c r="BY189" s="29">
        <v>0</v>
      </c>
      <c r="BZ189" s="29">
        <v>0</v>
      </c>
      <c r="CA189" s="28"/>
      <c r="CB189" s="20"/>
      <c r="CC189" s="21"/>
    </row>
    <row r="190" ht="15.75" customHeight="1">
      <c r="A190" t="s" s="32">
        <v>466</v>
      </c>
      <c r="B190" t="s" s="71">
        <f>_xlfn.IFS(H190=0,F190,K190=1,I190,L190=1,Q190)</f>
        <v>9</v>
      </c>
      <c r="C190" s="72">
        <f>_xlfn.IFS(H190=0,G190,K190=1,J190,L190=1,R190)</f>
        <v>45.1801054275674</v>
      </c>
      <c r="D190" t="s" s="68">
        <f>IF(F190="Lab","over","under")</f>
        <v>111</v>
      </c>
      <c r="E190" t="s" s="68">
        <v>112</v>
      </c>
      <c r="F190" t="s" s="74">
        <v>9</v>
      </c>
      <c r="G190" s="81">
        <f>AD190</f>
        <v>45.1801054275674</v>
      </c>
      <c r="H190" s="82">
        <f>K190+L190</f>
        <v>0</v>
      </c>
      <c r="I190" t="s" s="77">
        <v>25</v>
      </c>
      <c r="J190" s="81">
        <f>AV190</f>
        <v>35.066868410777</v>
      </c>
      <c r="K190" s="13"/>
      <c r="L190" s="13"/>
      <c r="M190" s="13"/>
      <c r="N190" s="13"/>
      <c r="O190" t="s" s="68">
        <v>467</v>
      </c>
      <c r="P190" t="s" s="68">
        <v>466</v>
      </c>
      <c r="Q190" t="s" s="78">
        <v>17</v>
      </c>
      <c r="R190" s="83">
        <f>100*S190</f>
        <v>7.7289145</v>
      </c>
      <c r="S190" s="35">
        <v>0.077289145</v>
      </c>
      <c r="T190" s="16"/>
      <c r="U190" s="37">
        <v>70350</v>
      </c>
      <c r="V190" s="37">
        <v>40976</v>
      </c>
      <c r="W190" s="37">
        <v>170</v>
      </c>
      <c r="X190" s="37">
        <v>4144</v>
      </c>
      <c r="Y190" s="37">
        <v>1939</v>
      </c>
      <c r="Z190" s="38">
        <f>100*Y190/$V190</f>
        <v>4.73203826630223</v>
      </c>
      <c r="AA190" s="37">
        <f>IF(Z190&gt;$V$8,1,0)</f>
        <v>0</v>
      </c>
      <c r="AB190" s="38">
        <f>IF($I190=Y$16,Z190,0)</f>
        <v>0</v>
      </c>
      <c r="AC190" s="37">
        <v>18513</v>
      </c>
      <c r="AD190" s="38">
        <f>100*AC190/$V190</f>
        <v>45.1801054275674</v>
      </c>
      <c r="AE190" s="37">
        <f>IF(AD190&gt;$V$8,1,0)</f>
        <v>0</v>
      </c>
      <c r="AF190" s="38">
        <f>IF($I190=AC$16,AD190,0)</f>
        <v>0</v>
      </c>
      <c r="AG190" s="37">
        <v>1294</v>
      </c>
      <c r="AH190" s="38">
        <f>100*AG190/$V190</f>
        <v>3.15794611479891</v>
      </c>
      <c r="AI190" s="37">
        <f>IF(AH190&gt;$V$8,1,0)</f>
        <v>0</v>
      </c>
      <c r="AJ190" s="38">
        <f>IF($I190=AG$16,AH190,0)</f>
        <v>0</v>
      </c>
      <c r="AK190" s="37">
        <v>3167</v>
      </c>
      <c r="AL190" s="38">
        <f>100*AK190/$V190</f>
        <v>7.7289144865287</v>
      </c>
      <c r="AM190" s="37">
        <f>IF(AL190&gt;$V$8,1,0)</f>
        <v>0</v>
      </c>
      <c r="AN190" s="38">
        <f>IF($I190=AK$16,AL190,0)</f>
        <v>0</v>
      </c>
      <c r="AO190" s="37">
        <v>1694</v>
      </c>
      <c r="AP190" s="38">
        <f>100*AO190/$V190</f>
        <v>4.13412729402577</v>
      </c>
      <c r="AQ190" s="37">
        <f>IF(AP190&gt;$V$8,1,0)</f>
        <v>0</v>
      </c>
      <c r="AR190" s="38">
        <f>IF($I190=AO$16,AP190,0)</f>
        <v>0</v>
      </c>
      <c r="AS190" s="37">
        <v>14369</v>
      </c>
      <c r="AT190" s="38">
        <f>100*AS190/$V190</f>
        <v>35.066868410777</v>
      </c>
      <c r="AU190" s="37">
        <f>IF(AT190&gt;$V$8,1,0)</f>
        <v>0</v>
      </c>
      <c r="AV190" s="38">
        <f>IF($I190=AS$16,AT190,0)</f>
        <v>35.066868410777</v>
      </c>
      <c r="AW190" s="37">
        <v>0</v>
      </c>
      <c r="AX190" s="38">
        <f>100*AW190/$V190</f>
        <v>0</v>
      </c>
      <c r="AY190" s="37">
        <f>IF(AX190&gt;$V$8,1,0)</f>
        <v>0</v>
      </c>
      <c r="AZ190" s="38">
        <f>IF($I190=AW$16,AX190,0)</f>
        <v>0</v>
      </c>
      <c r="BA190" s="37">
        <v>0</v>
      </c>
      <c r="BB190" s="38">
        <f>100*BA190/$V190</f>
        <v>0</v>
      </c>
      <c r="BC190" s="37">
        <f>IF(BB190&gt;$V$8,1,0)</f>
        <v>0</v>
      </c>
      <c r="BD190" s="38">
        <f>IF($I190=BA$16,BB190,0)</f>
        <v>0</v>
      </c>
      <c r="BE190" s="37">
        <v>0</v>
      </c>
      <c r="BF190" s="38">
        <f>100*BE190/$V190</f>
        <v>0</v>
      </c>
      <c r="BG190" s="37">
        <f>IF(BF190&gt;$V$8,1,0)</f>
        <v>0</v>
      </c>
      <c r="BH190" s="38">
        <f>IF($I190=BE$16,BF190,0)</f>
        <v>0</v>
      </c>
      <c r="BI190" s="37">
        <v>0</v>
      </c>
      <c r="BJ190" s="38">
        <f>100*BI190/$V190</f>
        <v>0</v>
      </c>
      <c r="BK190" s="37">
        <f>IF(BJ190&gt;$V$8,1,0)</f>
        <v>0</v>
      </c>
      <c r="BL190" s="38">
        <f>IF($I190=BI$16,BJ190,0)</f>
        <v>0</v>
      </c>
      <c r="BM190" s="37">
        <v>0</v>
      </c>
      <c r="BN190" s="38">
        <f>100*BM190/$V190</f>
        <v>0</v>
      </c>
      <c r="BO190" s="37">
        <f>IF(BN190&gt;$V$8,1,0)</f>
        <v>0</v>
      </c>
      <c r="BP190" s="38">
        <f>IF($I190=BM$16,BN190,0)</f>
        <v>0</v>
      </c>
      <c r="BQ190" s="37">
        <v>0</v>
      </c>
      <c r="BR190" s="38">
        <f>100*BQ190/$V190</f>
        <v>0</v>
      </c>
      <c r="BS190" s="37">
        <f>IF(BR190&gt;$V$8,1,0)</f>
        <v>0</v>
      </c>
      <c r="BT190" s="38">
        <f>IF($I190=BQ$16,BR190,0)</f>
        <v>0</v>
      </c>
      <c r="BU190" s="37">
        <v>0</v>
      </c>
      <c r="BV190" s="38">
        <f>100*BU190/$V190</f>
        <v>0</v>
      </c>
      <c r="BW190" s="37">
        <f>IF(BV190&gt;$V$8,1,0)</f>
        <v>0</v>
      </c>
      <c r="BX190" s="38">
        <f>IF($I190=BU$16,BV190,0)</f>
        <v>0</v>
      </c>
      <c r="BY190" s="37">
        <v>533</v>
      </c>
      <c r="BZ190" s="37">
        <v>0</v>
      </c>
      <c r="CA190" s="16"/>
      <c r="CB190" s="20"/>
      <c r="CC190" s="21"/>
    </row>
    <row r="191" ht="15.75" customHeight="1">
      <c r="A191" t="s" s="32">
        <v>468</v>
      </c>
      <c r="B191" t="s" s="71">
        <f>_xlfn.IFS(H191=0,F191,K191=1,I191,L191=1,Q191)</f>
        <v>17</v>
      </c>
      <c r="C191" s="72">
        <f>_xlfn.IFS(H191=0,G191,K191=1,J191,L191=1,R191)</f>
        <v>30.2745586483267</v>
      </c>
      <c r="D191" t="s" s="73">
        <f>IF(F191="Lab","over","under")</f>
        <v>111</v>
      </c>
      <c r="E191" t="s" s="73">
        <v>112</v>
      </c>
      <c r="F191" t="s" s="74">
        <v>9</v>
      </c>
      <c r="G191" s="75">
        <f>AD191</f>
        <v>45.1397162352431</v>
      </c>
      <c r="H191" s="76">
        <f>K191+L191</f>
        <v>1</v>
      </c>
      <c r="I191" t="s" s="77">
        <v>17</v>
      </c>
      <c r="J191" s="75">
        <f>AN191</f>
        <v>30.2745586483267</v>
      </c>
      <c r="K191" s="76">
        <v>1</v>
      </c>
      <c r="L191" s="25"/>
      <c r="M191" s="25"/>
      <c r="N191" s="25"/>
      <c r="O191" t="s" s="73">
        <v>469</v>
      </c>
      <c r="P191" t="s" s="73">
        <v>468</v>
      </c>
      <c r="Q191" t="s" s="78">
        <v>13</v>
      </c>
      <c r="R191" s="79">
        <f>100*S191</f>
        <v>7.6464854</v>
      </c>
      <c r="S191" s="80">
        <v>0.076464854</v>
      </c>
      <c r="T191" s="28"/>
      <c r="U191" s="29">
        <v>75929</v>
      </c>
      <c r="V191" s="29">
        <v>36932</v>
      </c>
      <c r="W191" s="29">
        <v>364</v>
      </c>
      <c r="X191" s="29">
        <v>5490</v>
      </c>
      <c r="Y191" s="29">
        <v>0</v>
      </c>
      <c r="Z191" s="31">
        <f>100*Y191/$V191</f>
        <v>0</v>
      </c>
      <c r="AA191" s="29">
        <f>IF(Z191&gt;$V$8,1,0)</f>
        <v>0</v>
      </c>
      <c r="AB191" s="31">
        <f>IF($I191=Y$16,Z191,0)</f>
        <v>0</v>
      </c>
      <c r="AC191" s="29">
        <v>16671</v>
      </c>
      <c r="AD191" s="31">
        <f>100*AC191/$V191</f>
        <v>45.1397162352431</v>
      </c>
      <c r="AE191" s="29">
        <f>IF(AD191&gt;$V$8,1,0)</f>
        <v>0</v>
      </c>
      <c r="AF191" s="31">
        <f>IF($I191=AC$16,AD191,0)</f>
        <v>0</v>
      </c>
      <c r="AG191" s="29">
        <v>2824</v>
      </c>
      <c r="AH191" s="31">
        <f>100*AG191/$V191</f>
        <v>7.6464854326871</v>
      </c>
      <c r="AI191" s="29">
        <f>IF(AH191&gt;$V$8,1,0)</f>
        <v>0</v>
      </c>
      <c r="AJ191" s="31">
        <f>IF($I191=AG$16,AH191,0)</f>
        <v>0</v>
      </c>
      <c r="AK191" s="29">
        <v>11181</v>
      </c>
      <c r="AL191" s="31">
        <f>100*AK191/$V191</f>
        <v>30.2745586483267</v>
      </c>
      <c r="AM191" s="29">
        <f>IF(AL191&gt;$V$8,1,0)</f>
        <v>0</v>
      </c>
      <c r="AN191" s="31">
        <f>IF($I191=AK$16,AL191,0)</f>
        <v>30.2745586483267</v>
      </c>
      <c r="AO191" s="29">
        <v>2632</v>
      </c>
      <c r="AP191" s="31">
        <f>100*AO191/$V191</f>
        <v>7.12661106899166</v>
      </c>
      <c r="AQ191" s="29">
        <f>IF(AP191&gt;$V$8,1,0)</f>
        <v>0</v>
      </c>
      <c r="AR191" s="31">
        <f>IF($I191=AO$16,AP191,0)</f>
        <v>0</v>
      </c>
      <c r="AS191" s="29">
        <v>0</v>
      </c>
      <c r="AT191" s="31">
        <f>100*AS191/$V191</f>
        <v>0</v>
      </c>
      <c r="AU191" s="29">
        <f>IF(AT191&gt;$V$8,1,0)</f>
        <v>0</v>
      </c>
      <c r="AV191" s="31">
        <f>IF($I191=AS$16,AT191,0)</f>
        <v>0</v>
      </c>
      <c r="AW191" s="29">
        <v>0</v>
      </c>
      <c r="AX191" s="31">
        <f>100*AW191/$V191</f>
        <v>0</v>
      </c>
      <c r="AY191" s="29">
        <f>IF(AX191&gt;$V$8,1,0)</f>
        <v>0</v>
      </c>
      <c r="AZ191" s="31">
        <f>IF($I191=AW$16,AX191,0)</f>
        <v>0</v>
      </c>
      <c r="BA191" s="29">
        <v>0</v>
      </c>
      <c r="BB191" s="31">
        <f>100*BA191/$V191</f>
        <v>0</v>
      </c>
      <c r="BC191" s="29">
        <f>IF(BB191&gt;$V$8,1,0)</f>
        <v>0</v>
      </c>
      <c r="BD191" s="31">
        <f>IF($I191=BA$16,BB191,0)</f>
        <v>0</v>
      </c>
      <c r="BE191" s="29">
        <v>0</v>
      </c>
      <c r="BF191" s="31">
        <f>100*BE191/$V191</f>
        <v>0</v>
      </c>
      <c r="BG191" s="29">
        <f>IF(BF191&gt;$V$8,1,0)</f>
        <v>0</v>
      </c>
      <c r="BH191" s="31">
        <f>IF($I191=BE$16,BF191,0)</f>
        <v>0</v>
      </c>
      <c r="BI191" s="29">
        <v>0</v>
      </c>
      <c r="BJ191" s="31">
        <f>100*BI191/$V191</f>
        <v>0</v>
      </c>
      <c r="BK191" s="29">
        <f>IF(BJ191&gt;$V$8,1,0)</f>
        <v>0</v>
      </c>
      <c r="BL191" s="31">
        <f>IF($I191=BI$16,BJ191,0)</f>
        <v>0</v>
      </c>
      <c r="BM191" s="29">
        <v>0</v>
      </c>
      <c r="BN191" s="31">
        <f>100*BM191/$V191</f>
        <v>0</v>
      </c>
      <c r="BO191" s="29">
        <f>IF(BN191&gt;$V$8,1,0)</f>
        <v>0</v>
      </c>
      <c r="BP191" s="31">
        <f>IF($I191=BM$16,BN191,0)</f>
        <v>0</v>
      </c>
      <c r="BQ191" s="29">
        <v>0</v>
      </c>
      <c r="BR191" s="31">
        <f>100*BQ191/$V191</f>
        <v>0</v>
      </c>
      <c r="BS191" s="29">
        <f>IF(BR191&gt;$V$8,1,0)</f>
        <v>0</v>
      </c>
      <c r="BT191" s="31">
        <f>IF($I191=BQ$16,BR191,0)</f>
        <v>0</v>
      </c>
      <c r="BU191" s="29">
        <v>0</v>
      </c>
      <c r="BV191" s="31">
        <f>100*BU191/$V191</f>
        <v>0</v>
      </c>
      <c r="BW191" s="29">
        <f>IF(BV191&gt;$V$8,1,0)</f>
        <v>0</v>
      </c>
      <c r="BX191" s="31">
        <f>IF($I191=BU$16,BV191,0)</f>
        <v>0</v>
      </c>
      <c r="BY191" s="29">
        <v>0</v>
      </c>
      <c r="BZ191" s="29">
        <v>0</v>
      </c>
      <c r="CA191" s="28"/>
      <c r="CB191" s="20"/>
      <c r="CC191" s="21"/>
    </row>
    <row r="192" ht="15.75" customHeight="1">
      <c r="A192" t="s" s="32">
        <v>470</v>
      </c>
      <c r="B192" t="s" s="71">
        <f>_xlfn.IFS(H192=0,F192,K192=1,I192,L192=1,Q192)</f>
        <v>9</v>
      </c>
      <c r="C192" s="72">
        <f>_xlfn.IFS(H192=0,G192,K192=1,J192,L192=1,R192)</f>
        <v>45.1117833689958</v>
      </c>
      <c r="D192" t="s" s="68">
        <f>IF(F192="Lab","over","under")</f>
        <v>111</v>
      </c>
      <c r="E192" t="s" s="68">
        <v>112</v>
      </c>
      <c r="F192" t="s" s="74">
        <v>9</v>
      </c>
      <c r="G192" s="81">
        <f>AD192</f>
        <v>45.1117833689958</v>
      </c>
      <c r="H192" s="82">
        <f>K192+L192</f>
        <v>0</v>
      </c>
      <c r="I192" t="s" s="77">
        <v>5</v>
      </c>
      <c r="J192" s="81">
        <f>AB192</f>
        <v>21.9188863474262</v>
      </c>
      <c r="K192" s="13"/>
      <c r="L192" s="13"/>
      <c r="M192" s="13"/>
      <c r="N192" s="13"/>
      <c r="O192" t="s" s="68">
        <v>471</v>
      </c>
      <c r="P192" t="s" s="68">
        <v>470</v>
      </c>
      <c r="Q192" t="s" s="78">
        <v>17</v>
      </c>
      <c r="R192" s="83">
        <f>100*S192</f>
        <v>11.1857153</v>
      </c>
      <c r="S192" s="35">
        <v>0.111857153</v>
      </c>
      <c r="T192" s="16"/>
      <c r="U192" s="37">
        <v>72478</v>
      </c>
      <c r="V192" s="37">
        <v>40659</v>
      </c>
      <c r="W192" s="37">
        <v>210</v>
      </c>
      <c r="X192" s="37">
        <v>9430</v>
      </c>
      <c r="Y192" s="37">
        <v>8912</v>
      </c>
      <c r="Z192" s="38">
        <f>100*Y192/$V192</f>
        <v>21.9188863474262</v>
      </c>
      <c r="AA192" s="37">
        <f>IF(Z192&gt;$V$8,1,0)</f>
        <v>0</v>
      </c>
      <c r="AB192" s="38">
        <f>IF($I192=Y$16,Z192,0)</f>
        <v>21.9188863474262</v>
      </c>
      <c r="AC192" s="37">
        <v>18342</v>
      </c>
      <c r="AD192" s="38">
        <f>100*AC192/$V192</f>
        <v>45.1117833689958</v>
      </c>
      <c r="AE192" s="37">
        <f>IF(AD192&gt;$V$8,1,0)</f>
        <v>0</v>
      </c>
      <c r="AF192" s="38">
        <f>IF($I192=AC$16,AD192,0)</f>
        <v>0</v>
      </c>
      <c r="AG192" s="37">
        <v>4025</v>
      </c>
      <c r="AH192" s="38">
        <f>100*AG192/$V192</f>
        <v>9.899407265304109</v>
      </c>
      <c r="AI192" s="37">
        <f>IF(AH192&gt;$V$8,1,0)</f>
        <v>0</v>
      </c>
      <c r="AJ192" s="38">
        <f>IF($I192=AG$16,AH192,0)</f>
        <v>0</v>
      </c>
      <c r="AK192" s="37">
        <v>4548</v>
      </c>
      <c r="AL192" s="38">
        <f>100*AK192/$V192</f>
        <v>11.1857153397772</v>
      </c>
      <c r="AM192" s="37">
        <f>IF(AL192&gt;$V$8,1,0)</f>
        <v>0</v>
      </c>
      <c r="AN192" s="38">
        <f>IF($I192=AK$16,AL192,0)</f>
        <v>0</v>
      </c>
      <c r="AO192" s="37">
        <v>2394</v>
      </c>
      <c r="AP192" s="38">
        <f>100*AO192/$V192</f>
        <v>5.88799527779827</v>
      </c>
      <c r="AQ192" s="37">
        <f>IF(AP192&gt;$V$8,1,0)</f>
        <v>0</v>
      </c>
      <c r="AR192" s="38">
        <f>IF($I192=AO$16,AP192,0)</f>
        <v>0</v>
      </c>
      <c r="AS192" s="37">
        <v>0</v>
      </c>
      <c r="AT192" s="38">
        <f>100*AS192/$V192</f>
        <v>0</v>
      </c>
      <c r="AU192" s="37">
        <f>IF(AT192&gt;$V$8,1,0)</f>
        <v>0</v>
      </c>
      <c r="AV192" s="38">
        <f>IF($I192=AS$16,AT192,0)</f>
        <v>0</v>
      </c>
      <c r="AW192" s="37">
        <v>0</v>
      </c>
      <c r="AX192" s="38">
        <f>100*AW192/$V192</f>
        <v>0</v>
      </c>
      <c r="AY192" s="37">
        <f>IF(AX192&gt;$V$8,1,0)</f>
        <v>0</v>
      </c>
      <c r="AZ192" s="38">
        <f>IF($I192=AW$16,AX192,0)</f>
        <v>0</v>
      </c>
      <c r="BA192" s="37">
        <v>0</v>
      </c>
      <c r="BB192" s="38">
        <f>100*BA192/$V192</f>
        <v>0</v>
      </c>
      <c r="BC192" s="37">
        <f>IF(BB192&gt;$V$8,1,0)</f>
        <v>0</v>
      </c>
      <c r="BD192" s="38">
        <f>IF($I192=BA$16,BB192,0)</f>
        <v>0</v>
      </c>
      <c r="BE192" s="37">
        <v>0</v>
      </c>
      <c r="BF192" s="38">
        <f>100*BE192/$V192</f>
        <v>0</v>
      </c>
      <c r="BG192" s="37">
        <f>IF(BF192&gt;$V$8,1,0)</f>
        <v>0</v>
      </c>
      <c r="BH192" s="38">
        <f>IF($I192=BE$16,BF192,0)</f>
        <v>0</v>
      </c>
      <c r="BI192" s="37">
        <v>0</v>
      </c>
      <c r="BJ192" s="38">
        <f>100*BI192/$V192</f>
        <v>0</v>
      </c>
      <c r="BK192" s="37">
        <f>IF(BJ192&gt;$V$8,1,0)</f>
        <v>0</v>
      </c>
      <c r="BL192" s="38">
        <f>IF($I192=BI$16,BJ192,0)</f>
        <v>0</v>
      </c>
      <c r="BM192" s="37">
        <v>0</v>
      </c>
      <c r="BN192" s="38">
        <f>100*BM192/$V192</f>
        <v>0</v>
      </c>
      <c r="BO192" s="37">
        <f>IF(BN192&gt;$V$8,1,0)</f>
        <v>0</v>
      </c>
      <c r="BP192" s="38">
        <f>IF($I192=BM$16,BN192,0)</f>
        <v>0</v>
      </c>
      <c r="BQ192" s="37">
        <v>0</v>
      </c>
      <c r="BR192" s="38">
        <f>100*BQ192/$V192</f>
        <v>0</v>
      </c>
      <c r="BS192" s="37">
        <f>IF(BR192&gt;$V$8,1,0)</f>
        <v>0</v>
      </c>
      <c r="BT192" s="38">
        <f>IF($I192=BQ$16,BR192,0)</f>
        <v>0</v>
      </c>
      <c r="BU192" s="37">
        <v>0</v>
      </c>
      <c r="BV192" s="38">
        <f>100*BU192/$V192</f>
        <v>0</v>
      </c>
      <c r="BW192" s="37">
        <f>IF(BV192&gt;$V$8,1,0)</f>
        <v>0</v>
      </c>
      <c r="BX192" s="38">
        <f>IF($I192=BU$16,BV192,0)</f>
        <v>0</v>
      </c>
      <c r="BY192" s="37">
        <v>532</v>
      </c>
      <c r="BZ192" s="37">
        <v>0</v>
      </c>
      <c r="CA192" s="16"/>
      <c r="CB192" s="20"/>
      <c r="CC192" s="21"/>
    </row>
    <row r="193" ht="15.75" customHeight="1">
      <c r="A193" t="s" s="32">
        <v>472</v>
      </c>
      <c r="B193" t="s" s="71">
        <f>_xlfn.IFS(H193=0,F193,K193=1,I193,L193=1,Q193)</f>
        <v>9</v>
      </c>
      <c r="C193" s="72">
        <f>_xlfn.IFS(H193=0,G193,K193=1,J193,L193=1,R193)</f>
        <v>45.0711112922287</v>
      </c>
      <c r="D193" t="s" s="73">
        <f>IF(F193="Lab","over","under")</f>
        <v>111</v>
      </c>
      <c r="E193" t="s" s="73">
        <v>112</v>
      </c>
      <c r="F193" t="s" s="74">
        <v>9</v>
      </c>
      <c r="G193" s="75">
        <f>AD193</f>
        <v>45.0711112922287</v>
      </c>
      <c r="H193" s="76">
        <f>K193+L193</f>
        <v>0</v>
      </c>
      <c r="I193" t="s" s="77">
        <v>5</v>
      </c>
      <c r="J193" s="75">
        <f>AB193</f>
        <v>25.6754553975305</v>
      </c>
      <c r="K193" s="25"/>
      <c r="L193" s="25"/>
      <c r="M193" s="25"/>
      <c r="N193" s="25"/>
      <c r="O193" t="s" s="73">
        <v>473</v>
      </c>
      <c r="P193" t="s" s="73">
        <v>472</v>
      </c>
      <c r="Q193" t="s" s="78">
        <v>17</v>
      </c>
      <c r="R193" s="79">
        <f>100*S193</f>
        <v>14.6073597</v>
      </c>
      <c r="S193" s="80">
        <v>0.146073597</v>
      </c>
      <c r="T193" s="28"/>
      <c r="U193" s="29">
        <v>74738</v>
      </c>
      <c r="V193" s="29">
        <v>49078</v>
      </c>
      <c r="W193" s="29">
        <v>181</v>
      </c>
      <c r="X193" s="29">
        <v>9519</v>
      </c>
      <c r="Y193" s="29">
        <v>12601</v>
      </c>
      <c r="Z193" s="31">
        <f>100*Y193/$V193</f>
        <v>25.6754553975305</v>
      </c>
      <c r="AA193" s="29">
        <f>IF(Z193&gt;$V$8,1,0)</f>
        <v>0</v>
      </c>
      <c r="AB193" s="31">
        <f>IF($I193=Y$16,Z193,0)</f>
        <v>25.6754553975305</v>
      </c>
      <c r="AC193" s="29">
        <v>22120</v>
      </c>
      <c r="AD193" s="31">
        <f>100*AC193/$V193</f>
        <v>45.0711112922287</v>
      </c>
      <c r="AE193" s="29">
        <f>IF(AD193&gt;$V$8,1,0)</f>
        <v>0</v>
      </c>
      <c r="AF193" s="31">
        <f>IF($I193=AC$16,AD193,0)</f>
        <v>0</v>
      </c>
      <c r="AG193" s="29">
        <v>3180</v>
      </c>
      <c r="AH193" s="31">
        <f>100*AG193/$V193</f>
        <v>6.47948164146868</v>
      </c>
      <c r="AI193" s="29">
        <f>IF(AH193&gt;$V$8,1,0)</f>
        <v>0</v>
      </c>
      <c r="AJ193" s="31">
        <f>IF($I193=AG$16,AH193,0)</f>
        <v>0</v>
      </c>
      <c r="AK193" s="29">
        <v>7169</v>
      </c>
      <c r="AL193" s="31">
        <f>100*AK193/$V193</f>
        <v>14.6073597131097</v>
      </c>
      <c r="AM193" s="29">
        <f>IF(AL193&gt;$V$8,1,0)</f>
        <v>0</v>
      </c>
      <c r="AN193" s="31">
        <f>IF($I193=AK$16,AL193,0)</f>
        <v>0</v>
      </c>
      <c r="AO193" s="29">
        <v>3246</v>
      </c>
      <c r="AP193" s="31">
        <f>100*AO193/$V193</f>
        <v>6.61396144912181</v>
      </c>
      <c r="AQ193" s="29">
        <f>IF(AP193&gt;$V$8,1,0)</f>
        <v>0</v>
      </c>
      <c r="AR193" s="31">
        <f>IF($I193=AO$16,AP193,0)</f>
        <v>0</v>
      </c>
      <c r="AS193" s="29">
        <v>0</v>
      </c>
      <c r="AT193" s="31">
        <f>100*AS193/$V193</f>
        <v>0</v>
      </c>
      <c r="AU193" s="29">
        <f>IF(AT193&gt;$V$8,1,0)</f>
        <v>0</v>
      </c>
      <c r="AV193" s="31">
        <f>IF($I193=AS$16,AT193,0)</f>
        <v>0</v>
      </c>
      <c r="AW193" s="29">
        <v>0</v>
      </c>
      <c r="AX193" s="31">
        <f>100*AW193/$V193</f>
        <v>0</v>
      </c>
      <c r="AY193" s="29">
        <f>IF(AX193&gt;$V$8,1,0)</f>
        <v>0</v>
      </c>
      <c r="AZ193" s="31">
        <f>IF($I193=AW$16,AX193,0)</f>
        <v>0</v>
      </c>
      <c r="BA193" s="29">
        <v>0</v>
      </c>
      <c r="BB193" s="31">
        <f>100*BA193/$V193</f>
        <v>0</v>
      </c>
      <c r="BC193" s="29">
        <f>IF(BB193&gt;$V$8,1,0)</f>
        <v>0</v>
      </c>
      <c r="BD193" s="31">
        <f>IF($I193=BA$16,BB193,0)</f>
        <v>0</v>
      </c>
      <c r="BE193" s="29">
        <v>0</v>
      </c>
      <c r="BF193" s="31">
        <f>100*BE193/$V193</f>
        <v>0</v>
      </c>
      <c r="BG193" s="29">
        <f>IF(BF193&gt;$V$8,1,0)</f>
        <v>0</v>
      </c>
      <c r="BH193" s="31">
        <f>IF($I193=BE$16,BF193,0)</f>
        <v>0</v>
      </c>
      <c r="BI193" s="29">
        <v>0</v>
      </c>
      <c r="BJ193" s="31">
        <f>100*BI193/$V193</f>
        <v>0</v>
      </c>
      <c r="BK193" s="29">
        <f>IF(BJ193&gt;$V$8,1,0)</f>
        <v>0</v>
      </c>
      <c r="BL193" s="31">
        <f>IF($I193=BI$16,BJ193,0)</f>
        <v>0</v>
      </c>
      <c r="BM193" s="29">
        <v>0</v>
      </c>
      <c r="BN193" s="31">
        <f>100*BM193/$V193</f>
        <v>0</v>
      </c>
      <c r="BO193" s="29">
        <f>IF(BN193&gt;$V$8,1,0)</f>
        <v>0</v>
      </c>
      <c r="BP193" s="31">
        <f>IF($I193=BM$16,BN193,0)</f>
        <v>0</v>
      </c>
      <c r="BQ193" s="29">
        <v>0</v>
      </c>
      <c r="BR193" s="31">
        <f>100*BQ193/$V193</f>
        <v>0</v>
      </c>
      <c r="BS193" s="29">
        <f>IF(BR193&gt;$V$8,1,0)</f>
        <v>0</v>
      </c>
      <c r="BT193" s="31">
        <f>IF($I193=BQ$16,BR193,0)</f>
        <v>0</v>
      </c>
      <c r="BU193" s="29">
        <v>0</v>
      </c>
      <c r="BV193" s="31">
        <f>100*BU193/$V193</f>
        <v>0</v>
      </c>
      <c r="BW193" s="29">
        <f>IF(BV193&gt;$V$8,1,0)</f>
        <v>0</v>
      </c>
      <c r="BX193" s="31">
        <f>IF($I193=BU$16,BV193,0)</f>
        <v>0</v>
      </c>
      <c r="BY193" s="29">
        <v>0</v>
      </c>
      <c r="BZ193" s="29">
        <v>0</v>
      </c>
      <c r="CA193" s="28"/>
      <c r="CB193" s="20"/>
      <c r="CC193" s="21"/>
    </row>
    <row r="194" ht="19.95" customHeight="1">
      <c r="A194" t="s" s="32">
        <v>474</v>
      </c>
      <c r="B194" t="s" s="71">
        <f>_xlfn.IFS(H194=0,F194,K194=1,I194,L194=1,Q194)</f>
        <v>9</v>
      </c>
      <c r="C194" s="72">
        <f>_xlfn.IFS(H194=0,G194,K194=1,J194,L194=1,R194)</f>
        <v>45.0034159368983</v>
      </c>
      <c r="D194" t="s" s="68">
        <f>IF(F194="Lab","over","under")</f>
        <v>111</v>
      </c>
      <c r="E194" t="s" s="68">
        <v>112</v>
      </c>
      <c r="F194" t="s" s="74">
        <v>9</v>
      </c>
      <c r="G194" s="81">
        <f>AD194</f>
        <v>45.0034159368983</v>
      </c>
      <c r="H194" s="82">
        <f>K194+L194</f>
        <v>0</v>
      </c>
      <c r="I194" t="s" s="77">
        <v>5</v>
      </c>
      <c r="J194" s="81">
        <f>AB194</f>
        <v>27.1929279754881</v>
      </c>
      <c r="K194" s="13"/>
      <c r="L194" s="13"/>
      <c r="M194" s="13"/>
      <c r="N194" s="13"/>
      <c r="O194" t="s" s="68">
        <v>475</v>
      </c>
      <c r="P194" t="s" s="68">
        <v>474</v>
      </c>
      <c r="Q194" t="s" s="78">
        <v>17</v>
      </c>
      <c r="R194" s="83">
        <f>100*S194</f>
        <v>14.9845765</v>
      </c>
      <c r="S194" s="35">
        <v>0.149845765</v>
      </c>
      <c r="T194" s="16"/>
      <c r="U194" s="37">
        <v>74130</v>
      </c>
      <c r="V194" s="37">
        <v>48303</v>
      </c>
      <c r="W194" s="37">
        <v>147</v>
      </c>
      <c r="X194" s="37">
        <v>8603</v>
      </c>
      <c r="Y194" s="37">
        <v>13135</v>
      </c>
      <c r="Z194" s="38">
        <f>100*Y194/$V194</f>
        <v>27.1929279754881</v>
      </c>
      <c r="AA194" s="37">
        <f>IF(Z194&gt;$V$8,1,0)</f>
        <v>0</v>
      </c>
      <c r="AB194" s="38">
        <f>IF($I194=Y$16,Z194,0)</f>
        <v>27.1929279754881</v>
      </c>
      <c r="AC194" s="37">
        <v>21738</v>
      </c>
      <c r="AD194" s="38">
        <f>100*AC194/$V194</f>
        <v>45.0034159368983</v>
      </c>
      <c r="AE194" s="37">
        <f>IF(AD194&gt;$V$8,1,0)</f>
        <v>0</v>
      </c>
      <c r="AF194" s="38">
        <f>IF($I194=AC$16,AD194,0)</f>
        <v>0</v>
      </c>
      <c r="AG194" s="37">
        <v>1341</v>
      </c>
      <c r="AH194" s="38">
        <f>100*AG194/$V194</f>
        <v>2.77622507918763</v>
      </c>
      <c r="AI194" s="37">
        <f>IF(AH194&gt;$V$8,1,0)</f>
        <v>0</v>
      </c>
      <c r="AJ194" s="38">
        <f>IF($I194=AG$16,AH194,0)</f>
        <v>0</v>
      </c>
      <c r="AK194" s="37">
        <v>7238</v>
      </c>
      <c r="AL194" s="38">
        <f>100*AK194/$V194</f>
        <v>14.9845765273378</v>
      </c>
      <c r="AM194" s="37">
        <f>IF(AL194&gt;$V$8,1,0)</f>
        <v>0</v>
      </c>
      <c r="AN194" s="38">
        <f>IF($I194=AK$16,AL194,0)</f>
        <v>0</v>
      </c>
      <c r="AO194" s="37">
        <v>3605</v>
      </c>
      <c r="AP194" s="38">
        <f>100*AO194/$V194</f>
        <v>7.4633045566528</v>
      </c>
      <c r="AQ194" s="37">
        <f>IF(AP194&gt;$V$8,1,0)</f>
        <v>0</v>
      </c>
      <c r="AR194" s="38">
        <f>IF($I194=AO$16,AP194,0)</f>
        <v>0</v>
      </c>
      <c r="AS194" s="37">
        <v>0</v>
      </c>
      <c r="AT194" s="38">
        <f>100*AS194/$V194</f>
        <v>0</v>
      </c>
      <c r="AU194" s="37">
        <f>IF(AT194&gt;$V$8,1,0)</f>
        <v>0</v>
      </c>
      <c r="AV194" s="38">
        <f>IF($I194=AS$16,AT194,0)</f>
        <v>0</v>
      </c>
      <c r="AW194" s="37">
        <v>0</v>
      </c>
      <c r="AX194" s="38">
        <f>100*AW194/$V194</f>
        <v>0</v>
      </c>
      <c r="AY194" s="37">
        <f>IF(AX194&gt;$V$8,1,0)</f>
        <v>0</v>
      </c>
      <c r="AZ194" s="38">
        <f>IF($I194=AW$16,AX194,0)</f>
        <v>0</v>
      </c>
      <c r="BA194" s="37">
        <v>0</v>
      </c>
      <c r="BB194" s="38">
        <f>100*BA194/$V194</f>
        <v>0</v>
      </c>
      <c r="BC194" s="37">
        <f>IF(BB194&gt;$V$8,1,0)</f>
        <v>0</v>
      </c>
      <c r="BD194" s="38">
        <f>IF($I194=BA$16,BB194,0)</f>
        <v>0</v>
      </c>
      <c r="BE194" s="37">
        <v>0</v>
      </c>
      <c r="BF194" s="38">
        <f>100*BE194/$V194</f>
        <v>0</v>
      </c>
      <c r="BG194" s="37">
        <f>IF(BF194&gt;$V$8,1,0)</f>
        <v>0</v>
      </c>
      <c r="BH194" s="38">
        <f>IF($I194=BE$16,BF194,0)</f>
        <v>0</v>
      </c>
      <c r="BI194" s="37">
        <v>0</v>
      </c>
      <c r="BJ194" s="38">
        <f>100*BI194/$V194</f>
        <v>0</v>
      </c>
      <c r="BK194" s="37">
        <f>IF(BJ194&gt;$V$8,1,0)</f>
        <v>0</v>
      </c>
      <c r="BL194" s="38">
        <f>IF($I194=BI$16,BJ194,0)</f>
        <v>0</v>
      </c>
      <c r="BM194" s="37">
        <v>0</v>
      </c>
      <c r="BN194" s="38">
        <f>100*BM194/$V194</f>
        <v>0</v>
      </c>
      <c r="BO194" s="37">
        <f>IF(BN194&gt;$V$8,1,0)</f>
        <v>0</v>
      </c>
      <c r="BP194" s="38">
        <f>IF($I194=BM$16,BN194,0)</f>
        <v>0</v>
      </c>
      <c r="BQ194" s="37">
        <v>0</v>
      </c>
      <c r="BR194" s="38">
        <f>100*BQ194/$V194</f>
        <v>0</v>
      </c>
      <c r="BS194" s="37">
        <f>IF(BR194&gt;$V$8,1,0)</f>
        <v>0</v>
      </c>
      <c r="BT194" s="38">
        <f>IF($I194=BQ$16,BR194,0)</f>
        <v>0</v>
      </c>
      <c r="BU194" s="37">
        <v>0</v>
      </c>
      <c r="BV194" s="38">
        <f>100*BU194/$V194</f>
        <v>0</v>
      </c>
      <c r="BW194" s="37">
        <f>IF(BV194&gt;$V$8,1,0)</f>
        <v>0</v>
      </c>
      <c r="BX194" s="38">
        <f>IF($I194=BU$16,BV194,0)</f>
        <v>0</v>
      </c>
      <c r="BY194" s="37">
        <v>308</v>
      </c>
      <c r="BZ194" s="37">
        <v>0</v>
      </c>
      <c r="CA194" s="16"/>
      <c r="CB194" s="20"/>
      <c r="CC194" s="21"/>
    </row>
    <row r="195" ht="15.75" customHeight="1">
      <c r="A195" t="s" s="32">
        <v>476</v>
      </c>
      <c r="B195" t="s" s="71">
        <f>_xlfn.IFS(H195=0,F195,K195=1,I195,L195=1,Q195)</f>
        <v>21</v>
      </c>
      <c r="C195" s="72">
        <f>_xlfn.IFS(H195=0,G195,K195=1,J195,L195=1,R195)</f>
        <v>30.6708017957449</v>
      </c>
      <c r="D195" t="s" s="73">
        <f>IF(F195="Lab","over","under")</f>
        <v>111</v>
      </c>
      <c r="E195" t="s" s="73">
        <v>112</v>
      </c>
      <c r="F195" t="s" s="74">
        <v>9</v>
      </c>
      <c r="G195" s="75">
        <f>AD195</f>
        <v>44.9977227873083</v>
      </c>
      <c r="H195" s="76">
        <f>K195+L195</f>
        <v>1</v>
      </c>
      <c r="I195" t="s" s="77">
        <v>21</v>
      </c>
      <c r="J195" s="75">
        <f>AR195</f>
        <v>30.6708017957449</v>
      </c>
      <c r="K195" s="76">
        <v>1</v>
      </c>
      <c r="L195" s="25"/>
      <c r="M195" s="25"/>
      <c r="N195" s="25"/>
      <c r="O195" t="s" s="73">
        <v>477</v>
      </c>
      <c r="P195" t="s" s="73">
        <v>476</v>
      </c>
      <c r="Q195" t="s" s="78">
        <v>5</v>
      </c>
      <c r="R195" s="79">
        <f>100*S195</f>
        <v>13.9560606</v>
      </c>
      <c r="S195" s="80">
        <v>0.139560606</v>
      </c>
      <c r="T195" s="28"/>
      <c r="U195" s="29">
        <v>75917</v>
      </c>
      <c r="V195" s="29">
        <v>46109</v>
      </c>
      <c r="W195" s="29">
        <v>845</v>
      </c>
      <c r="X195" s="29">
        <v>6606</v>
      </c>
      <c r="Y195" s="29">
        <v>6435</v>
      </c>
      <c r="Z195" s="31">
        <f>100*Y195/$V195</f>
        <v>13.9560606389208</v>
      </c>
      <c r="AA195" s="29">
        <f>IF(Z195&gt;$V$8,1,0)</f>
        <v>0</v>
      </c>
      <c r="AB195" s="31">
        <f>IF($I195=Y$16,Z195,0)</f>
        <v>0</v>
      </c>
      <c r="AC195" s="29">
        <v>20748</v>
      </c>
      <c r="AD195" s="31">
        <f>100*AC195/$V195</f>
        <v>44.9977227873083</v>
      </c>
      <c r="AE195" s="29">
        <f>IF(AD195&gt;$V$8,1,0)</f>
        <v>0</v>
      </c>
      <c r="AF195" s="31">
        <f>IF($I195=AC$16,AD195,0)</f>
        <v>0</v>
      </c>
      <c r="AG195" s="29">
        <v>2713</v>
      </c>
      <c r="AH195" s="31">
        <f>100*AG195/$V195</f>
        <v>5.88388384046499</v>
      </c>
      <c r="AI195" s="29">
        <f>IF(AH195&gt;$V$8,1,0)</f>
        <v>0</v>
      </c>
      <c r="AJ195" s="31">
        <f>IF($I195=AG$16,AH195,0)</f>
        <v>0</v>
      </c>
      <c r="AK195" s="29">
        <v>0</v>
      </c>
      <c r="AL195" s="31">
        <f>100*AK195/$V195</f>
        <v>0</v>
      </c>
      <c r="AM195" s="29">
        <f>IF(AL195&gt;$V$8,1,0)</f>
        <v>0</v>
      </c>
      <c r="AN195" s="31">
        <f>IF($I195=AK$16,AL195,0)</f>
        <v>0</v>
      </c>
      <c r="AO195" s="29">
        <v>14142</v>
      </c>
      <c r="AP195" s="31">
        <f>100*AO195/$V195</f>
        <v>30.6708017957449</v>
      </c>
      <c r="AQ195" s="29">
        <f>IF(AP195&gt;$V$8,1,0)</f>
        <v>0</v>
      </c>
      <c r="AR195" s="31">
        <f>IF($I195=AO$16,AP195,0)</f>
        <v>30.6708017957449</v>
      </c>
      <c r="AS195" s="29">
        <v>0</v>
      </c>
      <c r="AT195" s="31">
        <f>100*AS195/$V195</f>
        <v>0</v>
      </c>
      <c r="AU195" s="29">
        <f>IF(AT195&gt;$V$8,1,0)</f>
        <v>0</v>
      </c>
      <c r="AV195" s="31">
        <f>IF($I195=AS$16,AT195,0)</f>
        <v>0</v>
      </c>
      <c r="AW195" s="29">
        <v>0</v>
      </c>
      <c r="AX195" s="31">
        <f>100*AW195/$V195</f>
        <v>0</v>
      </c>
      <c r="AY195" s="29">
        <f>IF(AX195&gt;$V$8,1,0)</f>
        <v>0</v>
      </c>
      <c r="AZ195" s="31">
        <f>IF($I195=AW$16,AX195,0)</f>
        <v>0</v>
      </c>
      <c r="BA195" s="29">
        <v>0</v>
      </c>
      <c r="BB195" s="31">
        <f>100*BA195/$V195</f>
        <v>0</v>
      </c>
      <c r="BC195" s="29">
        <f>IF(BB195&gt;$V$8,1,0)</f>
        <v>0</v>
      </c>
      <c r="BD195" s="31">
        <f>IF($I195=BA$16,BB195,0)</f>
        <v>0</v>
      </c>
      <c r="BE195" s="29">
        <v>0</v>
      </c>
      <c r="BF195" s="31">
        <f>100*BE195/$V195</f>
        <v>0</v>
      </c>
      <c r="BG195" s="29">
        <f>IF(BF195&gt;$V$8,1,0)</f>
        <v>0</v>
      </c>
      <c r="BH195" s="31">
        <f>IF($I195=BE$16,BF195,0)</f>
        <v>0</v>
      </c>
      <c r="BI195" s="29">
        <v>0</v>
      </c>
      <c r="BJ195" s="31">
        <f>100*BI195/$V195</f>
        <v>0</v>
      </c>
      <c r="BK195" s="29">
        <f>IF(BJ195&gt;$V$8,1,0)</f>
        <v>0</v>
      </c>
      <c r="BL195" s="31">
        <f>IF($I195=BI$16,BJ195,0)</f>
        <v>0</v>
      </c>
      <c r="BM195" s="29">
        <v>0</v>
      </c>
      <c r="BN195" s="31">
        <f>100*BM195/$V195</f>
        <v>0</v>
      </c>
      <c r="BO195" s="29">
        <f>IF(BN195&gt;$V$8,1,0)</f>
        <v>0</v>
      </c>
      <c r="BP195" s="31">
        <f>IF($I195=BM$16,BN195,0)</f>
        <v>0</v>
      </c>
      <c r="BQ195" s="29">
        <v>0</v>
      </c>
      <c r="BR195" s="31">
        <f>100*BQ195/$V195</f>
        <v>0</v>
      </c>
      <c r="BS195" s="29">
        <f>IF(BR195&gt;$V$8,1,0)</f>
        <v>0</v>
      </c>
      <c r="BT195" s="31">
        <f>IF($I195=BQ$16,BR195,0)</f>
        <v>0</v>
      </c>
      <c r="BU195" s="29">
        <v>0</v>
      </c>
      <c r="BV195" s="31">
        <f>100*BU195/$V195</f>
        <v>0</v>
      </c>
      <c r="BW195" s="29">
        <f>IF(BV195&gt;$V$8,1,0)</f>
        <v>0</v>
      </c>
      <c r="BX195" s="31">
        <f>IF($I195=BU$16,BV195,0)</f>
        <v>0</v>
      </c>
      <c r="BY195" s="29">
        <v>0</v>
      </c>
      <c r="BZ195" s="29">
        <v>0</v>
      </c>
      <c r="CA195" s="28"/>
      <c r="CB195" s="20"/>
      <c r="CC195" s="21"/>
    </row>
    <row r="196" ht="19.95" customHeight="1">
      <c r="A196" t="s" s="32">
        <v>478</v>
      </c>
      <c r="B196" t="s" s="71">
        <f>_xlfn.IFS(H196=0,F196,K196=1,I196,L196=1,Q196)</f>
        <v>9</v>
      </c>
      <c r="C196" s="72">
        <f>_xlfn.IFS(H196=0,G196,K196=1,J196,L196=1,R196)</f>
        <v>44.9102492559524</v>
      </c>
      <c r="D196" t="s" s="68">
        <f>IF(F196="Lab","over","under")</f>
        <v>111</v>
      </c>
      <c r="E196" t="s" s="68">
        <v>112</v>
      </c>
      <c r="F196" t="s" s="74">
        <v>9</v>
      </c>
      <c r="G196" s="81">
        <f>AD196</f>
        <v>44.9102492559524</v>
      </c>
      <c r="H196" s="82">
        <f>K196+L196</f>
        <v>0</v>
      </c>
      <c r="I196" t="s" s="77">
        <v>5</v>
      </c>
      <c r="J196" s="81">
        <f>AB196</f>
        <v>23.3956473214286</v>
      </c>
      <c r="K196" s="13"/>
      <c r="L196" s="13"/>
      <c r="M196" s="13"/>
      <c r="N196" s="13"/>
      <c r="O196" t="s" s="68">
        <v>479</v>
      </c>
      <c r="P196" t="s" s="68">
        <v>478</v>
      </c>
      <c r="Q196" t="s" s="78">
        <v>17</v>
      </c>
      <c r="R196" s="83">
        <f>100*S196</f>
        <v>15.9644717</v>
      </c>
      <c r="S196" s="35">
        <v>0.159644717</v>
      </c>
      <c r="T196" s="16"/>
      <c r="U196" s="37">
        <v>74760</v>
      </c>
      <c r="V196" s="37">
        <v>43008</v>
      </c>
      <c r="W196" s="37">
        <v>199</v>
      </c>
      <c r="X196" s="37">
        <v>9253</v>
      </c>
      <c r="Y196" s="37">
        <v>10062</v>
      </c>
      <c r="Z196" s="38">
        <f>100*Y196/$V196</f>
        <v>23.3956473214286</v>
      </c>
      <c r="AA196" s="37">
        <f>IF(Z196&gt;$V$8,1,0)</f>
        <v>0</v>
      </c>
      <c r="AB196" s="38">
        <f>IF($I196=Y$16,Z196,0)</f>
        <v>23.3956473214286</v>
      </c>
      <c r="AC196" s="37">
        <v>19315</v>
      </c>
      <c r="AD196" s="38">
        <f>100*AC196/$V196</f>
        <v>44.9102492559524</v>
      </c>
      <c r="AE196" s="37">
        <f>IF(AD196&gt;$V$8,1,0)</f>
        <v>0</v>
      </c>
      <c r="AF196" s="38">
        <f>IF($I196=AC$16,AD196,0)</f>
        <v>0</v>
      </c>
      <c r="AG196" s="37">
        <v>1529</v>
      </c>
      <c r="AH196" s="38">
        <f>100*AG196/$V196</f>
        <v>3.5551525297619</v>
      </c>
      <c r="AI196" s="37">
        <f>IF(AH196&gt;$V$8,1,0)</f>
        <v>0</v>
      </c>
      <c r="AJ196" s="38">
        <f>IF($I196=AG$16,AH196,0)</f>
        <v>0</v>
      </c>
      <c r="AK196" s="37">
        <v>6866</v>
      </c>
      <c r="AL196" s="38">
        <f>100*AK196/$V196</f>
        <v>15.9644717261905</v>
      </c>
      <c r="AM196" s="37">
        <f>IF(AL196&gt;$V$8,1,0)</f>
        <v>0</v>
      </c>
      <c r="AN196" s="38">
        <f>IF($I196=AK$16,AL196,0)</f>
        <v>0</v>
      </c>
      <c r="AO196" s="37">
        <v>5236</v>
      </c>
      <c r="AP196" s="38">
        <f>100*AO196/$V196</f>
        <v>12.1744791666667</v>
      </c>
      <c r="AQ196" s="37">
        <f>IF(AP196&gt;$V$8,1,0)</f>
        <v>0</v>
      </c>
      <c r="AR196" s="38">
        <f>IF($I196=AO$16,AP196,0)</f>
        <v>0</v>
      </c>
      <c r="AS196" s="37">
        <v>0</v>
      </c>
      <c r="AT196" s="38">
        <f>100*AS196/$V196</f>
        <v>0</v>
      </c>
      <c r="AU196" s="37">
        <f>IF(AT196&gt;$V$8,1,0)</f>
        <v>0</v>
      </c>
      <c r="AV196" s="38">
        <f>IF($I196=AS$16,AT196,0)</f>
        <v>0</v>
      </c>
      <c r="AW196" s="37">
        <v>0</v>
      </c>
      <c r="AX196" s="38">
        <f>100*AW196/$V196</f>
        <v>0</v>
      </c>
      <c r="AY196" s="37">
        <f>IF(AX196&gt;$V$8,1,0)</f>
        <v>0</v>
      </c>
      <c r="AZ196" s="38">
        <f>IF($I196=AW$16,AX196,0)</f>
        <v>0</v>
      </c>
      <c r="BA196" s="37">
        <v>0</v>
      </c>
      <c r="BB196" s="38">
        <f>100*BA196/$V196</f>
        <v>0</v>
      </c>
      <c r="BC196" s="37">
        <f>IF(BB196&gt;$V$8,1,0)</f>
        <v>0</v>
      </c>
      <c r="BD196" s="38">
        <f>IF($I196=BA$16,BB196,0)</f>
        <v>0</v>
      </c>
      <c r="BE196" s="37">
        <v>0</v>
      </c>
      <c r="BF196" s="38">
        <f>100*BE196/$V196</f>
        <v>0</v>
      </c>
      <c r="BG196" s="37">
        <f>IF(BF196&gt;$V$8,1,0)</f>
        <v>0</v>
      </c>
      <c r="BH196" s="38">
        <f>IF($I196=BE$16,BF196,0)</f>
        <v>0</v>
      </c>
      <c r="BI196" s="37">
        <v>0</v>
      </c>
      <c r="BJ196" s="38">
        <f>100*BI196/$V196</f>
        <v>0</v>
      </c>
      <c r="BK196" s="37">
        <f>IF(BJ196&gt;$V$8,1,0)</f>
        <v>0</v>
      </c>
      <c r="BL196" s="38">
        <f>IF($I196=BI$16,BJ196,0)</f>
        <v>0</v>
      </c>
      <c r="BM196" s="37">
        <v>0</v>
      </c>
      <c r="BN196" s="38">
        <f>100*BM196/$V196</f>
        <v>0</v>
      </c>
      <c r="BO196" s="37">
        <f>IF(BN196&gt;$V$8,1,0)</f>
        <v>0</v>
      </c>
      <c r="BP196" s="38">
        <f>IF($I196=BM$16,BN196,0)</f>
        <v>0</v>
      </c>
      <c r="BQ196" s="37">
        <v>0</v>
      </c>
      <c r="BR196" s="38">
        <f>100*BQ196/$V196</f>
        <v>0</v>
      </c>
      <c r="BS196" s="37">
        <f>IF(BR196&gt;$V$8,1,0)</f>
        <v>0</v>
      </c>
      <c r="BT196" s="38">
        <f>IF($I196=BQ$16,BR196,0)</f>
        <v>0</v>
      </c>
      <c r="BU196" s="37">
        <v>0</v>
      </c>
      <c r="BV196" s="38">
        <f>100*BU196/$V196</f>
        <v>0</v>
      </c>
      <c r="BW196" s="37">
        <f>IF(BV196&gt;$V$8,1,0)</f>
        <v>0</v>
      </c>
      <c r="BX196" s="38">
        <f>IF($I196=BU$16,BV196,0)</f>
        <v>0</v>
      </c>
      <c r="BY196" s="37">
        <v>7829</v>
      </c>
      <c r="BZ196" s="37">
        <v>0</v>
      </c>
      <c r="CA196" s="16"/>
      <c r="CB196" s="20"/>
      <c r="CC196" s="21"/>
    </row>
    <row r="197" ht="15.75" customHeight="1">
      <c r="A197" t="s" s="32">
        <v>480</v>
      </c>
      <c r="B197" t="s" s="71">
        <f>_xlfn.IFS(H197=0,F197,K197=1,I197,L197=1,Q197)</f>
        <v>9</v>
      </c>
      <c r="C197" s="72">
        <f>_xlfn.IFS(H197=0,G197,K197=1,J197,L197=1,R197)</f>
        <v>44.8585149959979</v>
      </c>
      <c r="D197" t="s" s="73">
        <f>IF(F197="Lab","over","under")</f>
        <v>111</v>
      </c>
      <c r="E197" t="s" s="73">
        <v>112</v>
      </c>
      <c r="F197" t="s" s="74">
        <v>9</v>
      </c>
      <c r="G197" s="75">
        <f>AD197</f>
        <v>44.8585149959979</v>
      </c>
      <c r="H197" s="76">
        <f>K197+L197</f>
        <v>0</v>
      </c>
      <c r="I197" t="s" s="77">
        <v>25</v>
      </c>
      <c r="J197" s="75">
        <f>AV197</f>
        <v>32.807570977918</v>
      </c>
      <c r="K197" s="25"/>
      <c r="L197" s="25"/>
      <c r="M197" s="25"/>
      <c r="N197" s="25"/>
      <c r="O197" t="s" s="73">
        <v>481</v>
      </c>
      <c r="P197" t="s" s="73">
        <v>480</v>
      </c>
      <c r="Q197" t="s" s="78">
        <v>5</v>
      </c>
      <c r="R197" s="79">
        <f>100*S197</f>
        <v>8.303121600000001</v>
      </c>
      <c r="S197" s="80">
        <v>0.083031216</v>
      </c>
      <c r="T197" s="28"/>
      <c r="U197" s="29">
        <v>74628</v>
      </c>
      <c r="V197" s="29">
        <v>42478</v>
      </c>
      <c r="W197" s="29">
        <v>134</v>
      </c>
      <c r="X197" s="29">
        <v>5119</v>
      </c>
      <c r="Y197" s="29">
        <v>3527</v>
      </c>
      <c r="Z197" s="31">
        <f>100*Y197/$V197</f>
        <v>8.303121615895289</v>
      </c>
      <c r="AA197" s="29">
        <f>IF(Z197&gt;$V$8,1,0)</f>
        <v>0</v>
      </c>
      <c r="AB197" s="31">
        <f>IF($I197=Y$16,Z197,0)</f>
        <v>0</v>
      </c>
      <c r="AC197" s="29">
        <v>19055</v>
      </c>
      <c r="AD197" s="31">
        <f>100*AC197/$V197</f>
        <v>44.8585149959979</v>
      </c>
      <c r="AE197" s="29">
        <f>IF(AD197&gt;$V$8,1,0)</f>
        <v>0</v>
      </c>
      <c r="AF197" s="31">
        <f>IF($I197=AC$16,AD197,0)</f>
        <v>0</v>
      </c>
      <c r="AG197" s="29">
        <v>850</v>
      </c>
      <c r="AH197" s="31">
        <f>100*AG197/$V197</f>
        <v>2.00103583031216</v>
      </c>
      <c r="AI197" s="29">
        <f>IF(AH197&gt;$V$8,1,0)</f>
        <v>0</v>
      </c>
      <c r="AJ197" s="31">
        <f>IF($I197=AG$16,AH197,0)</f>
        <v>0</v>
      </c>
      <c r="AK197" s="29">
        <v>3472</v>
      </c>
      <c r="AL197" s="31">
        <f>100*AK197/$V197</f>
        <v>8.17364282687509</v>
      </c>
      <c r="AM197" s="29">
        <f>IF(AL197&gt;$V$8,1,0)</f>
        <v>0</v>
      </c>
      <c r="AN197" s="31">
        <f>IF($I197=AK$16,AL197,0)</f>
        <v>0</v>
      </c>
      <c r="AO197" s="29">
        <v>1237</v>
      </c>
      <c r="AP197" s="31">
        <f>100*AO197/$V197</f>
        <v>2.91209567305429</v>
      </c>
      <c r="AQ197" s="29">
        <f>IF(AP197&gt;$V$8,1,0)</f>
        <v>0</v>
      </c>
      <c r="AR197" s="31">
        <f>IF($I197=AO$16,AP197,0)</f>
        <v>0</v>
      </c>
      <c r="AS197" s="29">
        <v>13936</v>
      </c>
      <c r="AT197" s="31">
        <f>100*AS197/$V197</f>
        <v>32.807570977918</v>
      </c>
      <c r="AU197" s="29">
        <f>IF(AT197&gt;$V$8,1,0)</f>
        <v>0</v>
      </c>
      <c r="AV197" s="31">
        <f>IF($I197=AS$16,AT197,0)</f>
        <v>32.807570977918</v>
      </c>
      <c r="AW197" s="29">
        <v>0</v>
      </c>
      <c r="AX197" s="31">
        <f>100*AW197/$V197</f>
        <v>0</v>
      </c>
      <c r="AY197" s="29">
        <f>IF(AX197&gt;$V$8,1,0)</f>
        <v>0</v>
      </c>
      <c r="AZ197" s="31">
        <f>IF($I197=AW$16,AX197,0)</f>
        <v>0</v>
      </c>
      <c r="BA197" s="29">
        <v>0</v>
      </c>
      <c r="BB197" s="31">
        <f>100*BA197/$V197</f>
        <v>0</v>
      </c>
      <c r="BC197" s="29">
        <f>IF(BB197&gt;$V$8,1,0)</f>
        <v>0</v>
      </c>
      <c r="BD197" s="31">
        <f>IF($I197=BA$16,BB197,0)</f>
        <v>0</v>
      </c>
      <c r="BE197" s="29">
        <v>0</v>
      </c>
      <c r="BF197" s="31">
        <f>100*BE197/$V197</f>
        <v>0</v>
      </c>
      <c r="BG197" s="29">
        <f>IF(BF197&gt;$V$8,1,0)</f>
        <v>0</v>
      </c>
      <c r="BH197" s="31">
        <f>IF($I197=BE$16,BF197,0)</f>
        <v>0</v>
      </c>
      <c r="BI197" s="29">
        <v>0</v>
      </c>
      <c r="BJ197" s="31">
        <f>100*BI197/$V197</f>
        <v>0</v>
      </c>
      <c r="BK197" s="29">
        <f>IF(BJ197&gt;$V$8,1,0)</f>
        <v>0</v>
      </c>
      <c r="BL197" s="31">
        <f>IF($I197=BI$16,BJ197,0)</f>
        <v>0</v>
      </c>
      <c r="BM197" s="29">
        <v>0</v>
      </c>
      <c r="BN197" s="31">
        <f>100*BM197/$V197</f>
        <v>0</v>
      </c>
      <c r="BO197" s="29">
        <f>IF(BN197&gt;$V$8,1,0)</f>
        <v>0</v>
      </c>
      <c r="BP197" s="31">
        <f>IF($I197=BM$16,BN197,0)</f>
        <v>0</v>
      </c>
      <c r="BQ197" s="29">
        <v>0</v>
      </c>
      <c r="BR197" s="31">
        <f>100*BQ197/$V197</f>
        <v>0</v>
      </c>
      <c r="BS197" s="29">
        <f>IF(BR197&gt;$V$8,1,0)</f>
        <v>0</v>
      </c>
      <c r="BT197" s="31">
        <f>IF($I197=BQ$16,BR197,0)</f>
        <v>0</v>
      </c>
      <c r="BU197" s="29">
        <v>0</v>
      </c>
      <c r="BV197" s="31">
        <f>100*BU197/$V197</f>
        <v>0</v>
      </c>
      <c r="BW197" s="29">
        <f>IF(BV197&gt;$V$8,1,0)</f>
        <v>0</v>
      </c>
      <c r="BX197" s="31">
        <f>IF($I197=BU$16,BV197,0)</f>
        <v>0</v>
      </c>
      <c r="BY197" s="29">
        <v>643</v>
      </c>
      <c r="BZ197" s="29">
        <v>0</v>
      </c>
      <c r="CA197" s="28"/>
      <c r="CB197" s="20"/>
      <c r="CC197" s="21"/>
    </row>
    <row r="198" ht="15.75" customHeight="1">
      <c r="A198" t="s" s="32">
        <v>482</v>
      </c>
      <c r="B198" t="s" s="71">
        <f>_xlfn.IFS(H198=0,F198,K198=1,I198,L198=1,Q198)</f>
        <v>17</v>
      </c>
      <c r="C198" s="72">
        <f>_xlfn.IFS(H198=0,G198,K198=1,J198,L198=1,R198)</f>
        <v>23.6944483884708</v>
      </c>
      <c r="D198" t="s" s="68">
        <f>IF(F198="Lab","over","under")</f>
        <v>111</v>
      </c>
      <c r="E198" t="s" s="68">
        <v>112</v>
      </c>
      <c r="F198" t="s" s="74">
        <v>9</v>
      </c>
      <c r="G198" s="81">
        <f>AD198</f>
        <v>44.8416867812012</v>
      </c>
      <c r="H198" s="82">
        <f>K198+L198</f>
        <v>1</v>
      </c>
      <c r="I198" t="s" s="77">
        <v>17</v>
      </c>
      <c r="J198" s="81">
        <f>AN198</f>
        <v>23.6944483884708</v>
      </c>
      <c r="K198" s="82">
        <v>1</v>
      </c>
      <c r="L198" s="13"/>
      <c r="M198" s="13"/>
      <c r="N198" s="13"/>
      <c r="O198" t="s" s="68">
        <v>483</v>
      </c>
      <c r="P198" t="s" s="68">
        <v>482</v>
      </c>
      <c r="Q198" t="s" s="78">
        <v>29</v>
      </c>
      <c r="R198" s="83">
        <f>100*S198</f>
        <v>13.5396848</v>
      </c>
      <c r="S198" s="35">
        <v>0.135396848</v>
      </c>
      <c r="T198" s="16"/>
      <c r="U198" s="37">
        <v>74460</v>
      </c>
      <c r="V198" s="37">
        <v>35215</v>
      </c>
      <c r="W198" s="37">
        <v>115</v>
      </c>
      <c r="X198" s="37">
        <v>7447</v>
      </c>
      <c r="Y198" s="37">
        <v>2687</v>
      </c>
      <c r="Z198" s="38">
        <f>100*Y198/$V198</f>
        <v>7.63027119125373</v>
      </c>
      <c r="AA198" s="37">
        <f>IF(Z198&gt;$V$8,1,0)</f>
        <v>0</v>
      </c>
      <c r="AB198" s="38">
        <f>IF($I198=Y$16,Z198,0)</f>
        <v>0</v>
      </c>
      <c r="AC198" s="37">
        <v>15791</v>
      </c>
      <c r="AD198" s="38">
        <f>100*AC198/$V198</f>
        <v>44.8416867812012</v>
      </c>
      <c r="AE198" s="37">
        <f>IF(AD198&gt;$V$8,1,0)</f>
        <v>0</v>
      </c>
      <c r="AF198" s="38">
        <f>IF($I198=AC$16,AD198,0)</f>
        <v>0</v>
      </c>
      <c r="AG198" s="37">
        <v>1276</v>
      </c>
      <c r="AH198" s="38">
        <f>100*AG198/$V198</f>
        <v>3.62345591367315</v>
      </c>
      <c r="AI198" s="37">
        <f>IF(AH198&gt;$V$8,1,0)</f>
        <v>0</v>
      </c>
      <c r="AJ198" s="38">
        <f>IF($I198=AG$16,AH198,0)</f>
        <v>0</v>
      </c>
      <c r="AK198" s="37">
        <v>8344</v>
      </c>
      <c r="AL198" s="38">
        <f>100*AK198/$V198</f>
        <v>23.6944483884708</v>
      </c>
      <c r="AM198" s="37">
        <f>IF(AL198&gt;$V$8,1,0)</f>
        <v>0</v>
      </c>
      <c r="AN198" s="38">
        <f>IF($I198=AK$16,AL198,0)</f>
        <v>23.6944483884708</v>
      </c>
      <c r="AO198" s="37">
        <v>1231</v>
      </c>
      <c r="AP198" s="38">
        <f>100*AO198/$V198</f>
        <v>3.49566945903734</v>
      </c>
      <c r="AQ198" s="37">
        <f>IF(AP198&gt;$V$8,1,0)</f>
        <v>0</v>
      </c>
      <c r="AR198" s="38">
        <f>IF($I198=AO$16,AP198,0)</f>
        <v>0</v>
      </c>
      <c r="AS198" s="37">
        <v>0</v>
      </c>
      <c r="AT198" s="38">
        <f>100*AS198/$V198</f>
        <v>0</v>
      </c>
      <c r="AU198" s="37">
        <f>IF(AT198&gt;$V$8,1,0)</f>
        <v>0</v>
      </c>
      <c r="AV198" s="38">
        <f>IF($I198=AS$16,AT198,0)</f>
        <v>0</v>
      </c>
      <c r="AW198" s="37">
        <v>4768</v>
      </c>
      <c r="AX198" s="38">
        <f>100*AW198/$V198</f>
        <v>13.5396847934119</v>
      </c>
      <c r="AY198" s="37">
        <f>IF(AX198&gt;$V$8,1,0)</f>
        <v>0</v>
      </c>
      <c r="AZ198" s="38">
        <f>IF($I198=AW$16,AX198,0)</f>
        <v>0</v>
      </c>
      <c r="BA198" s="37">
        <v>0</v>
      </c>
      <c r="BB198" s="38">
        <f>100*BA198/$V198</f>
        <v>0</v>
      </c>
      <c r="BC198" s="37">
        <f>IF(BB198&gt;$V$8,1,0)</f>
        <v>0</v>
      </c>
      <c r="BD198" s="38">
        <f>IF($I198=BA$16,BB198,0)</f>
        <v>0</v>
      </c>
      <c r="BE198" s="37">
        <v>0</v>
      </c>
      <c r="BF198" s="38">
        <f>100*BE198/$V198</f>
        <v>0</v>
      </c>
      <c r="BG198" s="37">
        <f>IF(BF198&gt;$V$8,1,0)</f>
        <v>0</v>
      </c>
      <c r="BH198" s="38">
        <f>IF($I198=BE$16,BF198,0)</f>
        <v>0</v>
      </c>
      <c r="BI198" s="37">
        <v>0</v>
      </c>
      <c r="BJ198" s="38">
        <f>100*BI198/$V198</f>
        <v>0</v>
      </c>
      <c r="BK198" s="37">
        <f>IF(BJ198&gt;$V$8,1,0)</f>
        <v>0</v>
      </c>
      <c r="BL198" s="38">
        <f>IF($I198=BI$16,BJ198,0)</f>
        <v>0</v>
      </c>
      <c r="BM198" s="37">
        <v>0</v>
      </c>
      <c r="BN198" s="38">
        <f>100*BM198/$V198</f>
        <v>0</v>
      </c>
      <c r="BO198" s="37">
        <f>IF(BN198&gt;$V$8,1,0)</f>
        <v>0</v>
      </c>
      <c r="BP198" s="38">
        <f>IF($I198=BM$16,BN198,0)</f>
        <v>0</v>
      </c>
      <c r="BQ198" s="37">
        <v>0</v>
      </c>
      <c r="BR198" s="38">
        <f>100*BQ198/$V198</f>
        <v>0</v>
      </c>
      <c r="BS198" s="37">
        <f>IF(BR198&gt;$V$8,1,0)</f>
        <v>0</v>
      </c>
      <c r="BT198" s="38">
        <f>IF($I198=BQ$16,BR198,0)</f>
        <v>0</v>
      </c>
      <c r="BU198" s="37">
        <v>0</v>
      </c>
      <c r="BV198" s="38">
        <f>100*BU198/$V198</f>
        <v>0</v>
      </c>
      <c r="BW198" s="37">
        <f>IF(BV198&gt;$V$8,1,0)</f>
        <v>0</v>
      </c>
      <c r="BX198" s="38">
        <f>IF($I198=BU$16,BV198,0)</f>
        <v>0</v>
      </c>
      <c r="BY198" s="37">
        <v>442</v>
      </c>
      <c r="BZ198" s="37">
        <v>0</v>
      </c>
      <c r="CA198" s="16"/>
      <c r="CB198" s="20"/>
      <c r="CC198" s="21"/>
    </row>
    <row r="199" ht="15.75" customHeight="1">
      <c r="A199" t="s" s="32">
        <v>484</v>
      </c>
      <c r="B199" t="s" s="71">
        <f>_xlfn.IFS(H199=0,F199,K199=1,I199,L199=1,Q199)</f>
        <v>13</v>
      </c>
      <c r="C199" s="72">
        <f>_xlfn.IFS(H199=0,G199,K199=1,J199,L199=1,R199)</f>
        <v>24.1204159242614</v>
      </c>
      <c r="D199" t="s" s="73">
        <f>IF(F199="Lab","over","under")</f>
        <v>111</v>
      </c>
      <c r="E199" t="s" s="73">
        <v>112</v>
      </c>
      <c r="F199" t="s" s="74">
        <v>9</v>
      </c>
      <c r="G199" s="75">
        <f>AD199</f>
        <v>44.8288700369651</v>
      </c>
      <c r="H199" s="76">
        <f>K199+L199</f>
        <v>1</v>
      </c>
      <c r="I199" t="s" s="77">
        <v>13</v>
      </c>
      <c r="J199" s="75">
        <f>AJ199</f>
        <v>24.1204159242614</v>
      </c>
      <c r="K199" s="76">
        <v>1</v>
      </c>
      <c r="L199" s="25"/>
      <c r="M199" s="25"/>
      <c r="N199" s="25"/>
      <c r="O199" t="s" s="73">
        <v>485</v>
      </c>
      <c r="P199" t="s" s="73">
        <v>484</v>
      </c>
      <c r="Q199" t="s" s="78">
        <v>21</v>
      </c>
      <c r="R199" s="79">
        <f>100*S199</f>
        <v>11.9059649</v>
      </c>
      <c r="S199" s="80">
        <v>0.119059649</v>
      </c>
      <c r="T199" s="28"/>
      <c r="U199" s="29">
        <v>69482</v>
      </c>
      <c r="V199" s="29">
        <v>37603</v>
      </c>
      <c r="W199" s="29">
        <v>180</v>
      </c>
      <c r="X199" s="29">
        <v>7787</v>
      </c>
      <c r="Y199" s="29">
        <v>2879</v>
      </c>
      <c r="Z199" s="31">
        <f>100*Y199/$V199</f>
        <v>7.65630401829641</v>
      </c>
      <c r="AA199" s="29">
        <f>IF(Z199&gt;$V$8,1,0)</f>
        <v>0</v>
      </c>
      <c r="AB199" s="31">
        <f>IF($I199=Y$16,Z199,0)</f>
        <v>0</v>
      </c>
      <c r="AC199" s="29">
        <v>16857</v>
      </c>
      <c r="AD199" s="31">
        <f>100*AC199/$V199</f>
        <v>44.8288700369651</v>
      </c>
      <c r="AE199" s="29">
        <f>IF(AD199&gt;$V$8,1,0)</f>
        <v>0</v>
      </c>
      <c r="AF199" s="31">
        <f>IF($I199=AC$16,AD199,0)</f>
        <v>0</v>
      </c>
      <c r="AG199" s="29">
        <v>9070</v>
      </c>
      <c r="AH199" s="31">
        <f>100*AG199/$V199</f>
        <v>24.1204159242614</v>
      </c>
      <c r="AI199" s="29">
        <f>IF(AH199&gt;$V$8,1,0)</f>
        <v>0</v>
      </c>
      <c r="AJ199" s="31">
        <f>IF($I199=AG$16,AH199,0)</f>
        <v>24.1204159242614</v>
      </c>
      <c r="AK199" s="29">
        <v>3397</v>
      </c>
      <c r="AL199" s="31">
        <f>100*AK199/$V199</f>
        <v>9.033853681887081</v>
      </c>
      <c r="AM199" s="29">
        <f>IF(AL199&gt;$V$8,1,0)</f>
        <v>0</v>
      </c>
      <c r="AN199" s="31">
        <f>IF($I199=AK$16,AL199,0)</f>
        <v>0</v>
      </c>
      <c r="AO199" s="29">
        <v>4477</v>
      </c>
      <c r="AP199" s="31">
        <f>100*AO199/$V199</f>
        <v>11.9059649496051</v>
      </c>
      <c r="AQ199" s="29">
        <f>IF(AP199&gt;$V$8,1,0)</f>
        <v>0</v>
      </c>
      <c r="AR199" s="31">
        <f>IF($I199=AO$16,AP199,0)</f>
        <v>0</v>
      </c>
      <c r="AS199" s="29">
        <v>0</v>
      </c>
      <c r="AT199" s="31">
        <f>100*AS199/$V199</f>
        <v>0</v>
      </c>
      <c r="AU199" s="29">
        <f>IF(AT199&gt;$V$8,1,0)</f>
        <v>0</v>
      </c>
      <c r="AV199" s="31">
        <f>IF($I199=AS$16,AT199,0)</f>
        <v>0</v>
      </c>
      <c r="AW199" s="29">
        <v>0</v>
      </c>
      <c r="AX199" s="31">
        <f>100*AW199/$V199</f>
        <v>0</v>
      </c>
      <c r="AY199" s="29">
        <f>IF(AX199&gt;$V$8,1,0)</f>
        <v>0</v>
      </c>
      <c r="AZ199" s="31">
        <f>IF($I199=AW$16,AX199,0)</f>
        <v>0</v>
      </c>
      <c r="BA199" s="29">
        <v>0</v>
      </c>
      <c r="BB199" s="31">
        <f>100*BA199/$V199</f>
        <v>0</v>
      </c>
      <c r="BC199" s="29">
        <f>IF(BB199&gt;$V$8,1,0)</f>
        <v>0</v>
      </c>
      <c r="BD199" s="31">
        <f>IF($I199=BA$16,BB199,0)</f>
        <v>0</v>
      </c>
      <c r="BE199" s="29">
        <v>0</v>
      </c>
      <c r="BF199" s="31">
        <f>100*BE199/$V199</f>
        <v>0</v>
      </c>
      <c r="BG199" s="29">
        <f>IF(BF199&gt;$V$8,1,0)</f>
        <v>0</v>
      </c>
      <c r="BH199" s="31">
        <f>IF($I199=BE$16,BF199,0)</f>
        <v>0</v>
      </c>
      <c r="BI199" s="29">
        <v>0</v>
      </c>
      <c r="BJ199" s="31">
        <f>100*BI199/$V199</f>
        <v>0</v>
      </c>
      <c r="BK199" s="29">
        <f>IF(BJ199&gt;$V$8,1,0)</f>
        <v>0</v>
      </c>
      <c r="BL199" s="31">
        <f>IF($I199=BI$16,BJ199,0)</f>
        <v>0</v>
      </c>
      <c r="BM199" s="29">
        <v>0</v>
      </c>
      <c r="BN199" s="31">
        <f>100*BM199/$V199</f>
        <v>0</v>
      </c>
      <c r="BO199" s="29">
        <f>IF(BN199&gt;$V$8,1,0)</f>
        <v>0</v>
      </c>
      <c r="BP199" s="31">
        <f>IF($I199=BM$16,BN199,0)</f>
        <v>0</v>
      </c>
      <c r="BQ199" s="29">
        <v>0</v>
      </c>
      <c r="BR199" s="31">
        <f>100*BQ199/$V199</f>
        <v>0</v>
      </c>
      <c r="BS199" s="29">
        <f>IF(BR199&gt;$V$8,1,0)</f>
        <v>0</v>
      </c>
      <c r="BT199" s="31">
        <f>IF($I199=BQ$16,BR199,0)</f>
        <v>0</v>
      </c>
      <c r="BU199" s="29">
        <v>0</v>
      </c>
      <c r="BV199" s="31">
        <f>100*BU199/$V199</f>
        <v>0</v>
      </c>
      <c r="BW199" s="29">
        <f>IF(BV199&gt;$V$8,1,0)</f>
        <v>0</v>
      </c>
      <c r="BX199" s="31">
        <f>IF($I199=BU$16,BV199,0)</f>
        <v>0</v>
      </c>
      <c r="BY199" s="29">
        <v>1988</v>
      </c>
      <c r="BZ199" s="29">
        <v>0</v>
      </c>
      <c r="CA199" s="28"/>
      <c r="CB199" s="20"/>
      <c r="CC199" s="21"/>
    </row>
    <row r="200" ht="19.95" customHeight="1">
      <c r="A200" t="s" s="32">
        <v>486</v>
      </c>
      <c r="B200" t="s" s="71">
        <f>_xlfn.IFS(H200=0,F200,K200=1,I200,L200=1,Q200)</f>
        <v>17</v>
      </c>
      <c r="C200" s="72">
        <f>_xlfn.IFS(H200=0,G200,K200=1,J200,L200=1,R200)</f>
        <v>24.8219985268844</v>
      </c>
      <c r="D200" t="s" s="68">
        <f>IF(F200="Lab","over","under")</f>
        <v>111</v>
      </c>
      <c r="E200" t="s" s="68">
        <v>112</v>
      </c>
      <c r="F200" t="s" s="74">
        <v>9</v>
      </c>
      <c r="G200" s="81">
        <f>AD200</f>
        <v>44.7139700466487</v>
      </c>
      <c r="H200" s="82">
        <f>K200+L200</f>
        <v>1</v>
      </c>
      <c r="I200" t="s" s="77">
        <v>17</v>
      </c>
      <c r="J200" s="81">
        <f>AN200</f>
        <v>24.8219985268844</v>
      </c>
      <c r="K200" s="82">
        <v>1</v>
      </c>
      <c r="L200" s="13"/>
      <c r="M200" s="13"/>
      <c r="N200" s="13"/>
      <c r="O200" t="s" s="68">
        <v>487</v>
      </c>
      <c r="P200" t="s" s="68">
        <v>486</v>
      </c>
      <c r="Q200" t="s" s="78">
        <v>5</v>
      </c>
      <c r="R200" s="83">
        <f>100*S200</f>
        <v>21.4289222</v>
      </c>
      <c r="S200" s="35">
        <v>0.214289222</v>
      </c>
      <c r="T200" s="16"/>
      <c r="U200" s="37">
        <v>73808</v>
      </c>
      <c r="V200" s="37">
        <v>40730</v>
      </c>
      <c r="W200" s="37">
        <v>148</v>
      </c>
      <c r="X200" s="37">
        <v>8102</v>
      </c>
      <c r="Y200" s="37">
        <v>8728</v>
      </c>
      <c r="Z200" s="38">
        <f>100*Y200/$V200</f>
        <v>21.4289221703904</v>
      </c>
      <c r="AA200" s="37">
        <f>IF(Z200&gt;$V$8,1,0)</f>
        <v>0</v>
      </c>
      <c r="AB200" s="38">
        <f>IF($I200=Y$16,Z200,0)</f>
        <v>0</v>
      </c>
      <c r="AC200" s="37">
        <v>18212</v>
      </c>
      <c r="AD200" s="38">
        <f>100*AC200/$V200</f>
        <v>44.7139700466487</v>
      </c>
      <c r="AE200" s="37">
        <f>IF(AD200&gt;$V$8,1,0)</f>
        <v>0</v>
      </c>
      <c r="AF200" s="38">
        <f>IF($I200=AC$16,AD200,0)</f>
        <v>0</v>
      </c>
      <c r="AG200" s="37">
        <v>1560</v>
      </c>
      <c r="AH200" s="38">
        <f>100*AG200/$V200</f>
        <v>3.83010066290204</v>
      </c>
      <c r="AI200" s="37">
        <f>IF(AH200&gt;$V$8,1,0)</f>
        <v>0</v>
      </c>
      <c r="AJ200" s="38">
        <f>IF($I200=AG$16,AH200,0)</f>
        <v>0</v>
      </c>
      <c r="AK200" s="37">
        <v>10110</v>
      </c>
      <c r="AL200" s="38">
        <f>100*AK200/$V200</f>
        <v>24.8219985268844</v>
      </c>
      <c r="AM200" s="37">
        <f>IF(AL200&gt;$V$8,1,0)</f>
        <v>0</v>
      </c>
      <c r="AN200" s="38">
        <f>IF($I200=AK$16,AL200,0)</f>
        <v>24.8219985268844</v>
      </c>
      <c r="AO200" s="37">
        <v>2120</v>
      </c>
      <c r="AP200" s="38">
        <f>100*AO200/$V200</f>
        <v>5.20500859317456</v>
      </c>
      <c r="AQ200" s="37">
        <f>IF(AP200&gt;$V$8,1,0)</f>
        <v>0</v>
      </c>
      <c r="AR200" s="38">
        <f>IF($I200=AO$16,AP200,0)</f>
        <v>0</v>
      </c>
      <c r="AS200" s="37">
        <v>0</v>
      </c>
      <c r="AT200" s="38">
        <f>100*AS200/$V200</f>
        <v>0</v>
      </c>
      <c r="AU200" s="37">
        <f>IF(AT200&gt;$V$8,1,0)</f>
        <v>0</v>
      </c>
      <c r="AV200" s="38">
        <f>IF($I200=AS$16,AT200,0)</f>
        <v>0</v>
      </c>
      <c r="AW200" s="37">
        <v>0</v>
      </c>
      <c r="AX200" s="38">
        <f>100*AW200/$V200</f>
        <v>0</v>
      </c>
      <c r="AY200" s="37">
        <f>IF(AX200&gt;$V$8,1,0)</f>
        <v>0</v>
      </c>
      <c r="AZ200" s="38">
        <f>IF($I200=AW$16,AX200,0)</f>
        <v>0</v>
      </c>
      <c r="BA200" s="37">
        <v>0</v>
      </c>
      <c r="BB200" s="38">
        <f>100*BA200/$V200</f>
        <v>0</v>
      </c>
      <c r="BC200" s="37">
        <f>IF(BB200&gt;$V$8,1,0)</f>
        <v>0</v>
      </c>
      <c r="BD200" s="38">
        <f>IF($I200=BA$16,BB200,0)</f>
        <v>0</v>
      </c>
      <c r="BE200" s="37">
        <v>0</v>
      </c>
      <c r="BF200" s="38">
        <f>100*BE200/$V200</f>
        <v>0</v>
      </c>
      <c r="BG200" s="37">
        <f>IF(BF200&gt;$V$8,1,0)</f>
        <v>0</v>
      </c>
      <c r="BH200" s="38">
        <f>IF($I200=BE$16,BF200,0)</f>
        <v>0</v>
      </c>
      <c r="BI200" s="37">
        <v>0</v>
      </c>
      <c r="BJ200" s="38">
        <f>100*BI200/$V200</f>
        <v>0</v>
      </c>
      <c r="BK200" s="37">
        <f>IF(BJ200&gt;$V$8,1,0)</f>
        <v>0</v>
      </c>
      <c r="BL200" s="38">
        <f>IF($I200=BI$16,BJ200,0)</f>
        <v>0</v>
      </c>
      <c r="BM200" s="37">
        <v>0</v>
      </c>
      <c r="BN200" s="38">
        <f>100*BM200/$V200</f>
        <v>0</v>
      </c>
      <c r="BO200" s="37">
        <f>IF(BN200&gt;$V$8,1,0)</f>
        <v>0</v>
      </c>
      <c r="BP200" s="38">
        <f>IF($I200=BM$16,BN200,0)</f>
        <v>0</v>
      </c>
      <c r="BQ200" s="37">
        <v>0</v>
      </c>
      <c r="BR200" s="38">
        <f>100*BQ200/$V200</f>
        <v>0</v>
      </c>
      <c r="BS200" s="37">
        <f>IF(BR200&gt;$V$8,1,0)</f>
        <v>0</v>
      </c>
      <c r="BT200" s="38">
        <f>IF($I200=BQ$16,BR200,0)</f>
        <v>0</v>
      </c>
      <c r="BU200" s="37">
        <v>0</v>
      </c>
      <c r="BV200" s="38">
        <f>100*BU200/$V200</f>
        <v>0</v>
      </c>
      <c r="BW200" s="37">
        <f>IF(BV200&gt;$V$8,1,0)</f>
        <v>0</v>
      </c>
      <c r="BX200" s="38">
        <f>IF($I200=BU$16,BV200,0)</f>
        <v>0</v>
      </c>
      <c r="BY200" s="37">
        <v>629</v>
      </c>
      <c r="BZ200" s="37">
        <v>0</v>
      </c>
      <c r="CA200" s="16"/>
      <c r="CB200" s="20"/>
      <c r="CC200" s="21"/>
    </row>
    <row r="201" ht="15.75" customHeight="1">
      <c r="A201" t="s" s="32">
        <v>488</v>
      </c>
      <c r="B201" t="s" s="71">
        <f>_xlfn.IFS(H201=0,F201,K201=1,I201,L201=1,Q201)</f>
        <v>9</v>
      </c>
      <c r="C201" s="72">
        <f>_xlfn.IFS(H201=0,G201,K201=1,J201,L201=1,R201)</f>
        <v>44.6309009238071</v>
      </c>
      <c r="D201" t="s" s="73">
        <f>IF(F201="Lab","over","under")</f>
        <v>111</v>
      </c>
      <c r="E201" t="s" s="73">
        <v>112</v>
      </c>
      <c r="F201" t="s" s="74">
        <v>9</v>
      </c>
      <c r="G201" s="75">
        <f>AD201</f>
        <v>44.6309009238071</v>
      </c>
      <c r="H201" s="76">
        <f>K201+L201</f>
        <v>0</v>
      </c>
      <c r="I201" t="s" s="77">
        <v>5</v>
      </c>
      <c r="J201" s="75">
        <f>AB201</f>
        <v>19.8350142667458</v>
      </c>
      <c r="K201" s="25"/>
      <c r="L201" s="25"/>
      <c r="M201" s="25"/>
      <c r="N201" s="25"/>
      <c r="O201" t="s" s="73">
        <v>489</v>
      </c>
      <c r="P201" t="s" s="73">
        <v>488</v>
      </c>
      <c r="Q201" t="s" s="78">
        <v>17</v>
      </c>
      <c r="R201" s="79">
        <f>100*S201</f>
        <v>16.0070062</v>
      </c>
      <c r="S201" s="80">
        <v>0.160070062</v>
      </c>
      <c r="T201" s="28"/>
      <c r="U201" s="29">
        <v>74102</v>
      </c>
      <c r="V201" s="29">
        <v>35397</v>
      </c>
      <c r="W201" s="29">
        <v>161</v>
      </c>
      <c r="X201" s="29">
        <v>8777</v>
      </c>
      <c r="Y201" s="29">
        <v>7021</v>
      </c>
      <c r="Z201" s="31">
        <f>100*Y201/$V201</f>
        <v>19.8350142667458</v>
      </c>
      <c r="AA201" s="29">
        <f>IF(Z201&gt;$V$8,1,0)</f>
        <v>0</v>
      </c>
      <c r="AB201" s="31">
        <f>IF($I201=Y$16,Z201,0)</f>
        <v>19.8350142667458</v>
      </c>
      <c r="AC201" s="29">
        <v>15798</v>
      </c>
      <c r="AD201" s="31">
        <f>100*AC201/$V201</f>
        <v>44.6309009238071</v>
      </c>
      <c r="AE201" s="29">
        <f>IF(AD201&gt;$V$8,1,0)</f>
        <v>0</v>
      </c>
      <c r="AF201" s="31">
        <f>IF($I201=AC$16,AD201,0)</f>
        <v>0</v>
      </c>
      <c r="AG201" s="29">
        <v>2179</v>
      </c>
      <c r="AH201" s="31">
        <f>100*AG201/$V201</f>
        <v>6.15588891713987</v>
      </c>
      <c r="AI201" s="29">
        <f>IF(AH201&gt;$V$8,1,0)</f>
        <v>0</v>
      </c>
      <c r="AJ201" s="31">
        <f>IF($I201=AG$16,AH201,0)</f>
        <v>0</v>
      </c>
      <c r="AK201" s="29">
        <v>5666</v>
      </c>
      <c r="AL201" s="31">
        <f>100*AK201/$V201</f>
        <v>16.007006243467</v>
      </c>
      <c r="AM201" s="29">
        <f>IF(AL201&gt;$V$8,1,0)</f>
        <v>0</v>
      </c>
      <c r="AN201" s="31">
        <f>IF($I201=AK$16,AL201,0)</f>
        <v>0</v>
      </c>
      <c r="AO201" s="29">
        <v>4089</v>
      </c>
      <c r="AP201" s="31">
        <f>100*AO201/$V201</f>
        <v>11.5518264259683</v>
      </c>
      <c r="AQ201" s="29">
        <f>IF(AP201&gt;$V$8,1,0)</f>
        <v>0</v>
      </c>
      <c r="AR201" s="31">
        <f>IF($I201=AO$16,AP201,0)</f>
        <v>0</v>
      </c>
      <c r="AS201" s="29">
        <v>0</v>
      </c>
      <c r="AT201" s="31">
        <f>100*AS201/$V201</f>
        <v>0</v>
      </c>
      <c r="AU201" s="29">
        <f>IF(AT201&gt;$V$8,1,0)</f>
        <v>0</v>
      </c>
      <c r="AV201" s="31">
        <f>IF($I201=AS$16,AT201,0)</f>
        <v>0</v>
      </c>
      <c r="AW201" s="29">
        <v>0</v>
      </c>
      <c r="AX201" s="31">
        <f>100*AW201/$V201</f>
        <v>0</v>
      </c>
      <c r="AY201" s="29">
        <f>IF(AX201&gt;$V$8,1,0)</f>
        <v>0</v>
      </c>
      <c r="AZ201" s="31">
        <f>IF($I201=AW$16,AX201,0)</f>
        <v>0</v>
      </c>
      <c r="BA201" s="29">
        <v>0</v>
      </c>
      <c r="BB201" s="31">
        <f>100*BA201/$V201</f>
        <v>0</v>
      </c>
      <c r="BC201" s="29">
        <f>IF(BB201&gt;$V$8,1,0)</f>
        <v>0</v>
      </c>
      <c r="BD201" s="31">
        <f>IF($I201=BA$16,BB201,0)</f>
        <v>0</v>
      </c>
      <c r="BE201" s="29">
        <v>0</v>
      </c>
      <c r="BF201" s="31">
        <f>100*BE201/$V201</f>
        <v>0</v>
      </c>
      <c r="BG201" s="29">
        <f>IF(BF201&gt;$V$8,1,0)</f>
        <v>0</v>
      </c>
      <c r="BH201" s="31">
        <f>IF($I201=BE$16,BF201,0)</f>
        <v>0</v>
      </c>
      <c r="BI201" s="29">
        <v>0</v>
      </c>
      <c r="BJ201" s="31">
        <f>100*BI201/$V201</f>
        <v>0</v>
      </c>
      <c r="BK201" s="29">
        <f>IF(BJ201&gt;$V$8,1,0)</f>
        <v>0</v>
      </c>
      <c r="BL201" s="31">
        <f>IF($I201=BI$16,BJ201,0)</f>
        <v>0</v>
      </c>
      <c r="BM201" s="29">
        <v>0</v>
      </c>
      <c r="BN201" s="31">
        <f>100*BM201/$V201</f>
        <v>0</v>
      </c>
      <c r="BO201" s="29">
        <f>IF(BN201&gt;$V$8,1,0)</f>
        <v>0</v>
      </c>
      <c r="BP201" s="31">
        <f>IF($I201=BM$16,BN201,0)</f>
        <v>0</v>
      </c>
      <c r="BQ201" s="29">
        <v>0</v>
      </c>
      <c r="BR201" s="31">
        <f>100*BQ201/$V201</f>
        <v>0</v>
      </c>
      <c r="BS201" s="29">
        <f>IF(BR201&gt;$V$8,1,0)</f>
        <v>0</v>
      </c>
      <c r="BT201" s="31">
        <f>IF($I201=BQ$16,BR201,0)</f>
        <v>0</v>
      </c>
      <c r="BU201" s="29">
        <v>0</v>
      </c>
      <c r="BV201" s="31">
        <f>100*BU201/$V201</f>
        <v>0</v>
      </c>
      <c r="BW201" s="29">
        <f>IF(BV201&gt;$V$8,1,0)</f>
        <v>0</v>
      </c>
      <c r="BX201" s="31">
        <f>IF($I201=BU$16,BV201,0)</f>
        <v>0</v>
      </c>
      <c r="BY201" s="29">
        <v>0</v>
      </c>
      <c r="BZ201" s="29">
        <v>0</v>
      </c>
      <c r="CA201" s="28"/>
      <c r="CB201" s="20"/>
      <c r="CC201" s="21"/>
    </row>
    <row r="202" ht="15.75" customHeight="1">
      <c r="A202" t="s" s="32">
        <v>490</v>
      </c>
      <c r="B202" t="s" s="71">
        <f>_xlfn.IFS(H202=0,F202,K202=1,I202,L202=1,Q202)</f>
        <v>9</v>
      </c>
      <c r="C202" s="72">
        <f>_xlfn.IFS(H202=0,G202,K202=1,J202,L202=1,R202)</f>
        <v>44.5328864683703</v>
      </c>
      <c r="D202" t="s" s="68">
        <f>IF(F202="Lab","over","under")</f>
        <v>111</v>
      </c>
      <c r="E202" t="s" s="68">
        <v>112</v>
      </c>
      <c r="F202" t="s" s="74">
        <v>9</v>
      </c>
      <c r="G202" s="81">
        <f>AD202</f>
        <v>44.5328864683703</v>
      </c>
      <c r="H202" s="82">
        <f>K202+L202</f>
        <v>0</v>
      </c>
      <c r="I202" t="s" s="77">
        <v>5</v>
      </c>
      <c r="J202" s="81">
        <f>AB202</f>
        <v>18.4666945957269</v>
      </c>
      <c r="K202" s="13"/>
      <c r="L202" s="13"/>
      <c r="M202" s="13"/>
      <c r="N202" s="13"/>
      <c r="O202" t="s" s="68">
        <v>491</v>
      </c>
      <c r="P202" t="s" s="68">
        <v>490</v>
      </c>
      <c r="Q202" t="s" s="78">
        <v>17</v>
      </c>
      <c r="R202" s="83">
        <f>100*S202</f>
        <v>14.6934786</v>
      </c>
      <c r="S202" s="35">
        <v>0.146934786</v>
      </c>
      <c r="T202" s="16"/>
      <c r="U202" s="37">
        <v>65520</v>
      </c>
      <c r="V202" s="37">
        <v>35805</v>
      </c>
      <c r="W202" s="37">
        <v>160</v>
      </c>
      <c r="X202" s="37">
        <v>9333</v>
      </c>
      <c r="Y202" s="37">
        <v>6612</v>
      </c>
      <c r="Z202" s="38">
        <f>100*Y202/$V202</f>
        <v>18.4666945957269</v>
      </c>
      <c r="AA202" s="37">
        <f>IF(Z202&gt;$V$8,1,0)</f>
        <v>0</v>
      </c>
      <c r="AB202" s="38">
        <f>IF($I202=Y$16,Z202,0)</f>
        <v>18.4666945957269</v>
      </c>
      <c r="AC202" s="37">
        <v>15945</v>
      </c>
      <c r="AD202" s="38">
        <f>100*AC202/$V202</f>
        <v>44.5328864683703</v>
      </c>
      <c r="AE202" s="37">
        <f>IF(AD202&gt;$V$8,1,0)</f>
        <v>0</v>
      </c>
      <c r="AF202" s="38">
        <f>IF($I202=AC$16,AD202,0)</f>
        <v>0</v>
      </c>
      <c r="AG202" s="37">
        <v>3252</v>
      </c>
      <c r="AH202" s="38">
        <f>100*AG202/$V202</f>
        <v>9.082530372852951</v>
      </c>
      <c r="AI202" s="37">
        <f>IF(AH202&gt;$V$8,1,0)</f>
        <v>0</v>
      </c>
      <c r="AJ202" s="38">
        <f>IF($I202=AG$16,AH202,0)</f>
        <v>0</v>
      </c>
      <c r="AK202" s="37">
        <v>5261</v>
      </c>
      <c r="AL202" s="38">
        <f>100*AK202/$V202</f>
        <v>14.6934785644463</v>
      </c>
      <c r="AM202" s="37">
        <f>IF(AL202&gt;$V$8,1,0)</f>
        <v>0</v>
      </c>
      <c r="AN202" s="38">
        <f>IF($I202=AK$16,AL202,0)</f>
        <v>0</v>
      </c>
      <c r="AO202" s="37">
        <v>3594</v>
      </c>
      <c r="AP202" s="38">
        <f>100*AO202/$V202</f>
        <v>10.0377042312526</v>
      </c>
      <c r="AQ202" s="37">
        <f>IF(AP202&gt;$V$8,1,0)</f>
        <v>0</v>
      </c>
      <c r="AR202" s="38">
        <f>IF($I202=AO$16,AP202,0)</f>
        <v>0</v>
      </c>
      <c r="AS202" s="37">
        <v>0</v>
      </c>
      <c r="AT202" s="38">
        <f>100*AS202/$V202</f>
        <v>0</v>
      </c>
      <c r="AU202" s="37">
        <f>IF(AT202&gt;$V$8,1,0)</f>
        <v>0</v>
      </c>
      <c r="AV202" s="38">
        <f>IF($I202=AS$16,AT202,0)</f>
        <v>0</v>
      </c>
      <c r="AW202" s="37">
        <v>0</v>
      </c>
      <c r="AX202" s="38">
        <f>100*AW202/$V202</f>
        <v>0</v>
      </c>
      <c r="AY202" s="37">
        <f>IF(AX202&gt;$V$8,1,0)</f>
        <v>0</v>
      </c>
      <c r="AZ202" s="38">
        <f>IF($I202=AW$16,AX202,0)</f>
        <v>0</v>
      </c>
      <c r="BA202" s="37">
        <v>0</v>
      </c>
      <c r="BB202" s="38">
        <f>100*BA202/$V202</f>
        <v>0</v>
      </c>
      <c r="BC202" s="37">
        <f>IF(BB202&gt;$V$8,1,0)</f>
        <v>0</v>
      </c>
      <c r="BD202" s="38">
        <f>IF($I202=BA$16,BB202,0)</f>
        <v>0</v>
      </c>
      <c r="BE202" s="37">
        <v>0</v>
      </c>
      <c r="BF202" s="38">
        <f>100*BE202/$V202</f>
        <v>0</v>
      </c>
      <c r="BG202" s="37">
        <f>IF(BF202&gt;$V$8,1,0)</f>
        <v>0</v>
      </c>
      <c r="BH202" s="38">
        <f>IF($I202=BE$16,BF202,0)</f>
        <v>0</v>
      </c>
      <c r="BI202" s="37">
        <v>0</v>
      </c>
      <c r="BJ202" s="38">
        <f>100*BI202/$V202</f>
        <v>0</v>
      </c>
      <c r="BK202" s="37">
        <f>IF(BJ202&gt;$V$8,1,0)</f>
        <v>0</v>
      </c>
      <c r="BL202" s="38">
        <f>IF($I202=BI$16,BJ202,0)</f>
        <v>0</v>
      </c>
      <c r="BM202" s="37">
        <v>0</v>
      </c>
      <c r="BN202" s="38">
        <f>100*BM202/$V202</f>
        <v>0</v>
      </c>
      <c r="BO202" s="37">
        <f>IF(BN202&gt;$V$8,1,0)</f>
        <v>0</v>
      </c>
      <c r="BP202" s="38">
        <f>IF($I202=BM$16,BN202,0)</f>
        <v>0</v>
      </c>
      <c r="BQ202" s="37">
        <v>0</v>
      </c>
      <c r="BR202" s="38">
        <f>100*BQ202/$V202</f>
        <v>0</v>
      </c>
      <c r="BS202" s="37">
        <f>IF(BR202&gt;$V$8,1,0)</f>
        <v>0</v>
      </c>
      <c r="BT202" s="38">
        <f>IF($I202=BQ$16,BR202,0)</f>
        <v>0</v>
      </c>
      <c r="BU202" s="37">
        <v>0</v>
      </c>
      <c r="BV202" s="38">
        <f>100*BU202/$V202</f>
        <v>0</v>
      </c>
      <c r="BW202" s="37">
        <f>IF(BV202&gt;$V$8,1,0)</f>
        <v>0</v>
      </c>
      <c r="BX202" s="38">
        <f>IF($I202=BU$16,BV202,0)</f>
        <v>0</v>
      </c>
      <c r="BY202" s="37">
        <v>0</v>
      </c>
      <c r="BZ202" s="37">
        <v>0</v>
      </c>
      <c r="CA202" s="16"/>
      <c r="CB202" s="20"/>
      <c r="CC202" s="21"/>
    </row>
    <row r="203" ht="15.75" customHeight="1">
      <c r="A203" t="s" s="32">
        <v>492</v>
      </c>
      <c r="B203" t="s" s="71">
        <f>_xlfn.IFS(H203=0,F203,K203=1,I203,L203=1,Q203)</f>
        <v>9</v>
      </c>
      <c r="C203" s="72">
        <f>_xlfn.IFS(H203=0,G203,K203=1,J203,L203=1,R203)</f>
        <v>44.4864202573004</v>
      </c>
      <c r="D203" t="s" s="73">
        <f>IF(F203="Lab","over","under")</f>
        <v>111</v>
      </c>
      <c r="E203" t="s" s="73">
        <v>112</v>
      </c>
      <c r="F203" t="s" s="74">
        <v>9</v>
      </c>
      <c r="G203" s="75">
        <f>AD203</f>
        <v>44.4864202573004</v>
      </c>
      <c r="H203" s="76">
        <f>K203+L203</f>
        <v>0</v>
      </c>
      <c r="I203" t="s" s="77">
        <v>21</v>
      </c>
      <c r="J203" s="75">
        <f>AR203</f>
        <v>14.4501735756586</v>
      </c>
      <c r="K203" s="25"/>
      <c r="L203" s="25"/>
      <c r="M203" s="25"/>
      <c r="N203" s="25"/>
      <c r="O203" t="s" s="73">
        <v>493</v>
      </c>
      <c r="P203" t="s" s="73">
        <v>492</v>
      </c>
      <c r="Q203" t="s" s="78">
        <v>5</v>
      </c>
      <c r="R203" s="79">
        <f>100*S203</f>
        <v>13.9345518</v>
      </c>
      <c r="S203" s="80">
        <v>0.139345518</v>
      </c>
      <c r="T203" s="28"/>
      <c r="U203" s="29">
        <v>73060</v>
      </c>
      <c r="V203" s="29">
        <v>39176</v>
      </c>
      <c r="W203" s="29">
        <v>221</v>
      </c>
      <c r="X203" s="29">
        <v>11767</v>
      </c>
      <c r="Y203" s="29">
        <v>5459</v>
      </c>
      <c r="Z203" s="31">
        <f>100*Y203/$V203</f>
        <v>13.9345517663876</v>
      </c>
      <c r="AA203" s="29">
        <f>IF(Z203&gt;$V$8,1,0)</f>
        <v>0</v>
      </c>
      <c r="AB203" s="31">
        <f>IF($I203=Y$16,Z203,0)</f>
        <v>0</v>
      </c>
      <c r="AC203" s="29">
        <v>17428</v>
      </c>
      <c r="AD203" s="31">
        <f>100*AC203/$V203</f>
        <v>44.4864202573004</v>
      </c>
      <c r="AE203" s="29">
        <f>IF(AD203&gt;$V$8,1,0)</f>
        <v>0</v>
      </c>
      <c r="AF203" s="31">
        <f>IF($I203=AC$16,AD203,0)</f>
        <v>0</v>
      </c>
      <c r="AG203" s="29">
        <v>2908</v>
      </c>
      <c r="AH203" s="31">
        <f>100*AG203/$V203</f>
        <v>7.42291198693077</v>
      </c>
      <c r="AI203" s="29">
        <f>IF(AH203&gt;$V$8,1,0)</f>
        <v>0</v>
      </c>
      <c r="AJ203" s="31">
        <f>IF($I203=AG$16,AH203,0)</f>
        <v>0</v>
      </c>
      <c r="AK203" s="29">
        <v>4493</v>
      </c>
      <c r="AL203" s="31">
        <f>100*AK203/$V203</f>
        <v>11.468756381458</v>
      </c>
      <c r="AM203" s="29">
        <f>IF(AL203&gt;$V$8,1,0)</f>
        <v>0</v>
      </c>
      <c r="AN203" s="31">
        <f>IF($I203=AK$16,AL203,0)</f>
        <v>0</v>
      </c>
      <c r="AO203" s="29">
        <v>5661</v>
      </c>
      <c r="AP203" s="31">
        <f>100*AO203/$V203</f>
        <v>14.4501735756586</v>
      </c>
      <c r="AQ203" s="29">
        <f>IF(AP203&gt;$V$8,1,0)</f>
        <v>0</v>
      </c>
      <c r="AR203" s="31">
        <f>IF($I203=AO$16,AP203,0)</f>
        <v>14.4501735756586</v>
      </c>
      <c r="AS203" s="29">
        <v>0</v>
      </c>
      <c r="AT203" s="31">
        <f>100*AS203/$V203</f>
        <v>0</v>
      </c>
      <c r="AU203" s="29">
        <f>IF(AT203&gt;$V$8,1,0)</f>
        <v>0</v>
      </c>
      <c r="AV203" s="31">
        <f>IF($I203=AS$16,AT203,0)</f>
        <v>0</v>
      </c>
      <c r="AW203" s="29">
        <v>3227</v>
      </c>
      <c r="AX203" s="31">
        <f>100*AW203/$V203</f>
        <v>8.237186032264651</v>
      </c>
      <c r="AY203" s="29">
        <f>IF(AX203&gt;$V$8,1,0)</f>
        <v>0</v>
      </c>
      <c r="AZ203" s="31">
        <f>IF($I203=AW$16,AX203,0)</f>
        <v>0</v>
      </c>
      <c r="BA203" s="29">
        <v>0</v>
      </c>
      <c r="BB203" s="31">
        <f>100*BA203/$V203</f>
        <v>0</v>
      </c>
      <c r="BC203" s="29">
        <f>IF(BB203&gt;$V$8,1,0)</f>
        <v>0</v>
      </c>
      <c r="BD203" s="31">
        <f>IF($I203=BA$16,BB203,0)</f>
        <v>0</v>
      </c>
      <c r="BE203" s="29">
        <v>0</v>
      </c>
      <c r="BF203" s="31">
        <f>100*BE203/$V203</f>
        <v>0</v>
      </c>
      <c r="BG203" s="29">
        <f>IF(BF203&gt;$V$8,1,0)</f>
        <v>0</v>
      </c>
      <c r="BH203" s="31">
        <f>IF($I203=BE$16,BF203,0)</f>
        <v>0</v>
      </c>
      <c r="BI203" s="29">
        <v>0</v>
      </c>
      <c r="BJ203" s="31">
        <f>100*BI203/$V203</f>
        <v>0</v>
      </c>
      <c r="BK203" s="29">
        <f>IF(BJ203&gt;$V$8,1,0)</f>
        <v>0</v>
      </c>
      <c r="BL203" s="31">
        <f>IF($I203=BI$16,BJ203,0)</f>
        <v>0</v>
      </c>
      <c r="BM203" s="29">
        <v>0</v>
      </c>
      <c r="BN203" s="31">
        <f>100*BM203/$V203</f>
        <v>0</v>
      </c>
      <c r="BO203" s="29">
        <f>IF(BN203&gt;$V$8,1,0)</f>
        <v>0</v>
      </c>
      <c r="BP203" s="31">
        <f>IF($I203=BM$16,BN203,0)</f>
        <v>0</v>
      </c>
      <c r="BQ203" s="29">
        <v>0</v>
      </c>
      <c r="BR203" s="31">
        <f>100*BQ203/$V203</f>
        <v>0</v>
      </c>
      <c r="BS203" s="29">
        <f>IF(BR203&gt;$V$8,1,0)</f>
        <v>0</v>
      </c>
      <c r="BT203" s="31">
        <f>IF($I203=BQ$16,BR203,0)</f>
        <v>0</v>
      </c>
      <c r="BU203" s="29">
        <v>0</v>
      </c>
      <c r="BV203" s="31">
        <f>100*BU203/$V203</f>
        <v>0</v>
      </c>
      <c r="BW203" s="29">
        <f>IF(BV203&gt;$V$8,1,0)</f>
        <v>0</v>
      </c>
      <c r="BX203" s="31">
        <f>IF($I203=BU$16,BV203,0)</f>
        <v>0</v>
      </c>
      <c r="BY203" s="29">
        <v>0</v>
      </c>
      <c r="BZ203" s="29">
        <v>0</v>
      </c>
      <c r="CA203" s="28"/>
      <c r="CB203" s="20"/>
      <c r="CC203" s="21"/>
    </row>
    <row r="204" ht="15.75" customHeight="1">
      <c r="A204" t="s" s="32">
        <v>494</v>
      </c>
      <c r="B204" t="s" s="71">
        <f>_xlfn.IFS(H204=0,F204,K204=1,I204,L204=1,Q204)</f>
        <v>9</v>
      </c>
      <c r="C204" s="72">
        <f>_xlfn.IFS(H204=0,G204,K204=1,J204,L204=1,R204)</f>
        <v>44.4855662472243</v>
      </c>
      <c r="D204" t="s" s="68">
        <f>IF(F204="Lab","over","under")</f>
        <v>111</v>
      </c>
      <c r="E204" t="s" s="68">
        <v>112</v>
      </c>
      <c r="F204" t="s" s="74">
        <v>9</v>
      </c>
      <c r="G204" s="81">
        <f>AD204</f>
        <v>44.4855662472243</v>
      </c>
      <c r="H204" s="82">
        <f>K204+L204</f>
        <v>0</v>
      </c>
      <c r="I204" t="s" s="77">
        <v>17</v>
      </c>
      <c r="J204" s="81">
        <f>AN204</f>
        <v>14.1815390520054</v>
      </c>
      <c r="K204" s="13"/>
      <c r="L204" s="13"/>
      <c r="M204" s="13"/>
      <c r="N204" s="13"/>
      <c r="O204" t="s" s="68">
        <v>495</v>
      </c>
      <c r="P204" t="s" s="68">
        <v>494</v>
      </c>
      <c r="Q204" t="s" s="78">
        <v>21</v>
      </c>
      <c r="R204" s="83">
        <f>100*S204</f>
        <v>13.6743702</v>
      </c>
      <c r="S204" s="35">
        <v>0.136743702</v>
      </c>
      <c r="T204" s="16"/>
      <c r="U204" s="37">
        <v>79822</v>
      </c>
      <c r="V204" s="37">
        <v>36477</v>
      </c>
      <c r="W204" s="37">
        <v>120</v>
      </c>
      <c r="X204" s="37">
        <v>11054</v>
      </c>
      <c r="Y204" s="37">
        <v>4294</v>
      </c>
      <c r="Z204" s="38">
        <f>100*Y204/$V204</f>
        <v>11.7718014091071</v>
      </c>
      <c r="AA204" s="37">
        <f>IF(Z204&gt;$V$8,1,0)</f>
        <v>0</v>
      </c>
      <c r="AB204" s="38">
        <f>IF($I204=Y$16,Z204,0)</f>
        <v>0</v>
      </c>
      <c r="AC204" s="37">
        <v>16227</v>
      </c>
      <c r="AD204" s="38">
        <f>100*AC204/$V204</f>
        <v>44.4855662472243</v>
      </c>
      <c r="AE204" s="37">
        <f>IF(AD204&gt;$V$8,1,0)</f>
        <v>0</v>
      </c>
      <c r="AF204" s="38">
        <f>IF($I204=AC$16,AD204,0)</f>
        <v>0</v>
      </c>
      <c r="AG204" s="37">
        <v>1015</v>
      </c>
      <c r="AH204" s="38">
        <f>100*AG204/$V204</f>
        <v>2.78257532143543</v>
      </c>
      <c r="AI204" s="37">
        <f>IF(AH204&gt;$V$8,1,0)</f>
        <v>0</v>
      </c>
      <c r="AJ204" s="38">
        <f>IF($I204=AG$16,AH204,0)</f>
        <v>0</v>
      </c>
      <c r="AK204" s="37">
        <v>5173</v>
      </c>
      <c r="AL204" s="38">
        <f>100*AK204/$V204</f>
        <v>14.1815390520054</v>
      </c>
      <c r="AM204" s="37">
        <f>IF(AL204&gt;$V$8,1,0)</f>
        <v>0</v>
      </c>
      <c r="AN204" s="38">
        <f>IF($I204=AK$16,AL204,0)</f>
        <v>14.1815390520054</v>
      </c>
      <c r="AO204" s="37">
        <v>4988</v>
      </c>
      <c r="AP204" s="38">
        <f>100*AO204/$V204</f>
        <v>13.6743701510541</v>
      </c>
      <c r="AQ204" s="37">
        <f>IF(AP204&gt;$V$8,1,0)</f>
        <v>0</v>
      </c>
      <c r="AR204" s="38">
        <f>IF($I204=AO$16,AP204,0)</f>
        <v>0</v>
      </c>
      <c r="AS204" s="37">
        <v>0</v>
      </c>
      <c r="AT204" s="38">
        <f>100*AS204/$V204</f>
        <v>0</v>
      </c>
      <c r="AU204" s="37">
        <f>IF(AT204&gt;$V$8,1,0)</f>
        <v>0</v>
      </c>
      <c r="AV204" s="38">
        <f>IF($I204=AS$16,AT204,0)</f>
        <v>0</v>
      </c>
      <c r="AW204" s="37">
        <v>0</v>
      </c>
      <c r="AX204" s="38">
        <f>100*AW204/$V204</f>
        <v>0</v>
      </c>
      <c r="AY204" s="37">
        <f>IF(AX204&gt;$V$8,1,0)</f>
        <v>0</v>
      </c>
      <c r="AZ204" s="38">
        <f>IF($I204=AW$16,AX204,0)</f>
        <v>0</v>
      </c>
      <c r="BA204" s="37">
        <v>0</v>
      </c>
      <c r="BB204" s="38">
        <f>100*BA204/$V204</f>
        <v>0</v>
      </c>
      <c r="BC204" s="37">
        <f>IF(BB204&gt;$V$8,1,0)</f>
        <v>0</v>
      </c>
      <c r="BD204" s="38">
        <f>IF($I204=BA$16,BB204,0)</f>
        <v>0</v>
      </c>
      <c r="BE204" s="37">
        <v>0</v>
      </c>
      <c r="BF204" s="38">
        <f>100*BE204/$V204</f>
        <v>0</v>
      </c>
      <c r="BG204" s="37">
        <f>IF(BF204&gt;$V$8,1,0)</f>
        <v>0</v>
      </c>
      <c r="BH204" s="38">
        <f>IF($I204=BE$16,BF204,0)</f>
        <v>0</v>
      </c>
      <c r="BI204" s="37">
        <v>0</v>
      </c>
      <c r="BJ204" s="38">
        <f>100*BI204/$V204</f>
        <v>0</v>
      </c>
      <c r="BK204" s="37">
        <f>IF(BJ204&gt;$V$8,1,0)</f>
        <v>0</v>
      </c>
      <c r="BL204" s="38">
        <f>IF($I204=BI$16,BJ204,0)</f>
        <v>0</v>
      </c>
      <c r="BM204" s="37">
        <v>0</v>
      </c>
      <c r="BN204" s="38">
        <f>100*BM204/$V204</f>
        <v>0</v>
      </c>
      <c r="BO204" s="37">
        <f>IF(BN204&gt;$V$8,1,0)</f>
        <v>0</v>
      </c>
      <c r="BP204" s="38">
        <f>IF($I204=BM$16,BN204,0)</f>
        <v>0</v>
      </c>
      <c r="BQ204" s="37">
        <v>0</v>
      </c>
      <c r="BR204" s="38">
        <f>100*BQ204/$V204</f>
        <v>0</v>
      </c>
      <c r="BS204" s="37">
        <f>IF(BR204&gt;$V$8,1,0)</f>
        <v>0</v>
      </c>
      <c r="BT204" s="38">
        <f>IF($I204=BQ$16,BR204,0)</f>
        <v>0</v>
      </c>
      <c r="BU204" s="37">
        <v>0</v>
      </c>
      <c r="BV204" s="38">
        <f>100*BU204/$V204</f>
        <v>0</v>
      </c>
      <c r="BW204" s="37">
        <f>IF(BV204&gt;$V$8,1,0)</f>
        <v>0</v>
      </c>
      <c r="BX204" s="38">
        <f>IF($I204=BU$16,BV204,0)</f>
        <v>0</v>
      </c>
      <c r="BY204" s="37">
        <v>1566</v>
      </c>
      <c r="BZ204" s="37">
        <v>0</v>
      </c>
      <c r="CA204" s="16"/>
      <c r="CB204" s="20"/>
      <c r="CC204" s="21"/>
    </row>
    <row r="205" ht="15.75" customHeight="1">
      <c r="A205" t="s" s="32">
        <v>496</v>
      </c>
      <c r="B205" t="s" s="71">
        <f>_xlfn.IFS(H205=0,F205,K205=1,I205,L205=1,Q205)</f>
        <v>9</v>
      </c>
      <c r="C205" s="72">
        <f>_xlfn.IFS(H205=0,G205,K205=1,J205,L205=1,R205)</f>
        <v>44.4763382467029</v>
      </c>
      <c r="D205" t="s" s="73">
        <f>IF(F205="Lab","over","under")</f>
        <v>111</v>
      </c>
      <c r="E205" t="s" s="73">
        <v>112</v>
      </c>
      <c r="F205" t="s" s="74">
        <v>9</v>
      </c>
      <c r="G205" s="75">
        <f>AD205</f>
        <v>44.4763382467029</v>
      </c>
      <c r="H205" s="76">
        <f>K205+L205</f>
        <v>0</v>
      </c>
      <c r="I205" t="s" s="77">
        <v>5</v>
      </c>
      <c r="J205" s="75">
        <f>AB205</f>
        <v>22.4534522885958</v>
      </c>
      <c r="K205" s="25"/>
      <c r="L205" s="25"/>
      <c r="M205" s="25"/>
      <c r="N205" s="25"/>
      <c r="O205" t="s" s="73">
        <v>497</v>
      </c>
      <c r="P205" t="s" s="73">
        <v>496</v>
      </c>
      <c r="Q205" t="s" s="78">
        <v>17</v>
      </c>
      <c r="R205" s="79">
        <f>100*S205</f>
        <v>14.5927075</v>
      </c>
      <c r="S205" s="80">
        <v>0.145927075</v>
      </c>
      <c r="T205" s="28"/>
      <c r="U205" s="29">
        <v>76599</v>
      </c>
      <c r="V205" s="29">
        <v>51560</v>
      </c>
      <c r="W205" s="29">
        <v>195</v>
      </c>
      <c r="X205" s="29">
        <v>11355</v>
      </c>
      <c r="Y205" s="29">
        <v>11577</v>
      </c>
      <c r="Z205" s="31">
        <f>100*Y205/$V205</f>
        <v>22.4534522885958</v>
      </c>
      <c r="AA205" s="29">
        <f>IF(Z205&gt;$V$8,1,0)</f>
        <v>0</v>
      </c>
      <c r="AB205" s="31">
        <f>IF($I205=Y$16,Z205,0)</f>
        <v>22.4534522885958</v>
      </c>
      <c r="AC205" s="29">
        <v>22932</v>
      </c>
      <c r="AD205" s="31">
        <f>100*AC205/$V205</f>
        <v>44.4763382467029</v>
      </c>
      <c r="AE205" s="29">
        <f>IF(AD205&gt;$V$8,1,0)</f>
        <v>0</v>
      </c>
      <c r="AF205" s="31">
        <f>IF($I205=AC$16,AD205,0)</f>
        <v>0</v>
      </c>
      <c r="AG205" s="29">
        <v>6722</v>
      </c>
      <c r="AH205" s="31">
        <f>100*AG205/$V205</f>
        <v>13.0372381691234</v>
      </c>
      <c r="AI205" s="29">
        <f>IF(AH205&gt;$V$8,1,0)</f>
        <v>0</v>
      </c>
      <c r="AJ205" s="31">
        <f>IF($I205=AG$16,AH205,0)</f>
        <v>0</v>
      </c>
      <c r="AK205" s="29">
        <v>7524</v>
      </c>
      <c r="AL205" s="31">
        <f>100*AK205/$V205</f>
        <v>14.5927075252133</v>
      </c>
      <c r="AM205" s="29">
        <f>IF(AL205&gt;$V$8,1,0)</f>
        <v>0</v>
      </c>
      <c r="AN205" s="31">
        <f>IF($I205=AK$16,AL205,0)</f>
        <v>0</v>
      </c>
      <c r="AO205" s="29">
        <v>2387</v>
      </c>
      <c r="AP205" s="31">
        <f>100*AO205/$V205</f>
        <v>4.62955779674166</v>
      </c>
      <c r="AQ205" s="29">
        <f>IF(AP205&gt;$V$8,1,0)</f>
        <v>0</v>
      </c>
      <c r="AR205" s="31">
        <f>IF($I205=AO$16,AP205,0)</f>
        <v>0</v>
      </c>
      <c r="AS205" s="29">
        <v>0</v>
      </c>
      <c r="AT205" s="31">
        <f>100*AS205/$V205</f>
        <v>0</v>
      </c>
      <c r="AU205" s="29">
        <f>IF(AT205&gt;$V$8,1,0)</f>
        <v>0</v>
      </c>
      <c r="AV205" s="31">
        <f>IF($I205=AS$16,AT205,0)</f>
        <v>0</v>
      </c>
      <c r="AW205" s="29">
        <v>0</v>
      </c>
      <c r="AX205" s="31">
        <f>100*AW205/$V205</f>
        <v>0</v>
      </c>
      <c r="AY205" s="29">
        <f>IF(AX205&gt;$V$8,1,0)</f>
        <v>0</v>
      </c>
      <c r="AZ205" s="31">
        <f>IF($I205=AW$16,AX205,0)</f>
        <v>0</v>
      </c>
      <c r="BA205" s="29">
        <v>0</v>
      </c>
      <c r="BB205" s="31">
        <f>100*BA205/$V205</f>
        <v>0</v>
      </c>
      <c r="BC205" s="29">
        <f>IF(BB205&gt;$V$8,1,0)</f>
        <v>0</v>
      </c>
      <c r="BD205" s="31">
        <f>IF($I205=BA$16,BB205,0)</f>
        <v>0</v>
      </c>
      <c r="BE205" s="29">
        <v>0</v>
      </c>
      <c r="BF205" s="31">
        <f>100*BE205/$V205</f>
        <v>0</v>
      </c>
      <c r="BG205" s="29">
        <f>IF(BF205&gt;$V$8,1,0)</f>
        <v>0</v>
      </c>
      <c r="BH205" s="31">
        <f>IF($I205=BE$16,BF205,0)</f>
        <v>0</v>
      </c>
      <c r="BI205" s="29">
        <v>0</v>
      </c>
      <c r="BJ205" s="31">
        <f>100*BI205/$V205</f>
        <v>0</v>
      </c>
      <c r="BK205" s="29">
        <f>IF(BJ205&gt;$V$8,1,0)</f>
        <v>0</v>
      </c>
      <c r="BL205" s="31">
        <f>IF($I205=BI$16,BJ205,0)</f>
        <v>0</v>
      </c>
      <c r="BM205" s="29">
        <v>0</v>
      </c>
      <c r="BN205" s="31">
        <f>100*BM205/$V205</f>
        <v>0</v>
      </c>
      <c r="BO205" s="29">
        <f>IF(BN205&gt;$V$8,1,0)</f>
        <v>0</v>
      </c>
      <c r="BP205" s="31">
        <f>IF($I205=BM$16,BN205,0)</f>
        <v>0</v>
      </c>
      <c r="BQ205" s="29">
        <v>0</v>
      </c>
      <c r="BR205" s="31">
        <f>100*BQ205/$V205</f>
        <v>0</v>
      </c>
      <c r="BS205" s="29">
        <f>IF(BR205&gt;$V$8,1,0)</f>
        <v>0</v>
      </c>
      <c r="BT205" s="31">
        <f>IF($I205=BQ$16,BR205,0)</f>
        <v>0</v>
      </c>
      <c r="BU205" s="29">
        <v>0</v>
      </c>
      <c r="BV205" s="31">
        <f>100*BU205/$V205</f>
        <v>0</v>
      </c>
      <c r="BW205" s="29">
        <f>IF(BV205&gt;$V$8,1,0)</f>
        <v>0</v>
      </c>
      <c r="BX205" s="31">
        <f>IF($I205=BU$16,BV205,0)</f>
        <v>0</v>
      </c>
      <c r="BY205" s="29">
        <v>394</v>
      </c>
      <c r="BZ205" s="29">
        <v>0</v>
      </c>
      <c r="CA205" s="28"/>
      <c r="CB205" s="20"/>
      <c r="CC205" s="21"/>
    </row>
    <row r="206" ht="15.75" customHeight="1">
      <c r="A206" t="s" s="32">
        <v>498</v>
      </c>
      <c r="B206" t="s" s="71">
        <f>_xlfn.IFS(H206=0,F206,K206=1,I206,L206=1,Q206)</f>
        <v>9</v>
      </c>
      <c r="C206" s="72">
        <f>_xlfn.IFS(H206=0,G206,K206=1,J206,L206=1,R206)</f>
        <v>44.4650557710376</v>
      </c>
      <c r="D206" t="s" s="68">
        <f>IF(F206="Lab","over","under")</f>
        <v>111</v>
      </c>
      <c r="E206" t="s" s="68">
        <v>112</v>
      </c>
      <c r="F206" t="s" s="74">
        <v>9</v>
      </c>
      <c r="G206" s="81">
        <f>AD206</f>
        <v>44.4650557710376</v>
      </c>
      <c r="H206" s="82">
        <f>K206+L206</f>
        <v>0</v>
      </c>
      <c r="I206" t="s" s="77">
        <v>5</v>
      </c>
      <c r="J206" s="81">
        <f>AB206</f>
        <v>22.9588763882531</v>
      </c>
      <c r="K206" s="13"/>
      <c r="L206" s="13"/>
      <c r="M206" s="13"/>
      <c r="N206" s="13"/>
      <c r="O206" t="s" s="68">
        <v>499</v>
      </c>
      <c r="P206" t="s" s="68">
        <v>498</v>
      </c>
      <c r="Q206" t="s" s="78">
        <v>17</v>
      </c>
      <c r="R206" s="83">
        <f>100*S206</f>
        <v>19.1934279</v>
      </c>
      <c r="S206" s="35">
        <v>0.191934279</v>
      </c>
      <c r="T206" s="16"/>
      <c r="U206" s="37">
        <v>70384</v>
      </c>
      <c r="V206" s="37">
        <v>41509</v>
      </c>
      <c r="W206" s="37">
        <v>115</v>
      </c>
      <c r="X206" s="37">
        <v>8927</v>
      </c>
      <c r="Y206" s="37">
        <v>9530</v>
      </c>
      <c r="Z206" s="38">
        <f>100*Y206/$V206</f>
        <v>22.9588763882531</v>
      </c>
      <c r="AA206" s="37">
        <f>IF(Z206&gt;$V$8,1,0)</f>
        <v>0</v>
      </c>
      <c r="AB206" s="38">
        <f>IF($I206=Y$16,Z206,0)</f>
        <v>22.9588763882531</v>
      </c>
      <c r="AC206" s="37">
        <v>18457</v>
      </c>
      <c r="AD206" s="38">
        <f>100*AC206/$V206</f>
        <v>44.4650557710376</v>
      </c>
      <c r="AE206" s="37">
        <f>IF(AD206&gt;$V$8,1,0)</f>
        <v>0</v>
      </c>
      <c r="AF206" s="38">
        <f>IF($I206=AC$16,AD206,0)</f>
        <v>0</v>
      </c>
      <c r="AG206" s="37">
        <v>2465</v>
      </c>
      <c r="AH206" s="38">
        <f>100*AG206/$V206</f>
        <v>5.93847117492592</v>
      </c>
      <c r="AI206" s="37">
        <f>IF(AH206&gt;$V$8,1,0)</f>
        <v>0</v>
      </c>
      <c r="AJ206" s="38">
        <f>IF($I206=AG$16,AH206,0)</f>
        <v>0</v>
      </c>
      <c r="AK206" s="37">
        <v>7967</v>
      </c>
      <c r="AL206" s="38">
        <f>100*AK206/$V206</f>
        <v>19.193427931292</v>
      </c>
      <c r="AM206" s="37">
        <f>IF(AL206&gt;$V$8,1,0)</f>
        <v>0</v>
      </c>
      <c r="AN206" s="38">
        <f>IF($I206=AK$16,AL206,0)</f>
        <v>0</v>
      </c>
      <c r="AO206" s="37">
        <v>1967</v>
      </c>
      <c r="AP206" s="38">
        <f>100*AO206/$V206</f>
        <v>4.73873135946421</v>
      </c>
      <c r="AQ206" s="37">
        <f>IF(AP206&gt;$V$8,1,0)</f>
        <v>0</v>
      </c>
      <c r="AR206" s="38">
        <f>IF($I206=AO$16,AP206,0)</f>
        <v>0</v>
      </c>
      <c r="AS206" s="37">
        <v>0</v>
      </c>
      <c r="AT206" s="38">
        <f>100*AS206/$V206</f>
        <v>0</v>
      </c>
      <c r="AU206" s="37">
        <f>IF(AT206&gt;$V$8,1,0)</f>
        <v>0</v>
      </c>
      <c r="AV206" s="38">
        <f>IF($I206=AS$16,AT206,0)</f>
        <v>0</v>
      </c>
      <c r="AW206" s="37">
        <v>0</v>
      </c>
      <c r="AX206" s="38">
        <f>100*AW206/$V206</f>
        <v>0</v>
      </c>
      <c r="AY206" s="37">
        <f>IF(AX206&gt;$V$8,1,0)</f>
        <v>0</v>
      </c>
      <c r="AZ206" s="38">
        <f>IF($I206=AW$16,AX206,0)</f>
        <v>0</v>
      </c>
      <c r="BA206" s="37">
        <v>0</v>
      </c>
      <c r="BB206" s="38">
        <f>100*BA206/$V206</f>
        <v>0</v>
      </c>
      <c r="BC206" s="37">
        <f>IF(BB206&gt;$V$8,1,0)</f>
        <v>0</v>
      </c>
      <c r="BD206" s="38">
        <f>IF($I206=BA$16,BB206,0)</f>
        <v>0</v>
      </c>
      <c r="BE206" s="37">
        <v>0</v>
      </c>
      <c r="BF206" s="38">
        <f>100*BE206/$V206</f>
        <v>0</v>
      </c>
      <c r="BG206" s="37">
        <f>IF(BF206&gt;$V$8,1,0)</f>
        <v>0</v>
      </c>
      <c r="BH206" s="38">
        <f>IF($I206=BE$16,BF206,0)</f>
        <v>0</v>
      </c>
      <c r="BI206" s="37">
        <v>0</v>
      </c>
      <c r="BJ206" s="38">
        <f>100*BI206/$V206</f>
        <v>0</v>
      </c>
      <c r="BK206" s="37">
        <f>IF(BJ206&gt;$V$8,1,0)</f>
        <v>0</v>
      </c>
      <c r="BL206" s="38">
        <f>IF($I206=BI$16,BJ206,0)</f>
        <v>0</v>
      </c>
      <c r="BM206" s="37">
        <v>0</v>
      </c>
      <c r="BN206" s="38">
        <f>100*BM206/$V206</f>
        <v>0</v>
      </c>
      <c r="BO206" s="37">
        <f>IF(BN206&gt;$V$8,1,0)</f>
        <v>0</v>
      </c>
      <c r="BP206" s="38">
        <f>IF($I206=BM$16,BN206,0)</f>
        <v>0</v>
      </c>
      <c r="BQ206" s="37">
        <v>0</v>
      </c>
      <c r="BR206" s="38">
        <f>100*BQ206/$V206</f>
        <v>0</v>
      </c>
      <c r="BS206" s="37">
        <f>IF(BR206&gt;$V$8,1,0)</f>
        <v>0</v>
      </c>
      <c r="BT206" s="38">
        <f>IF($I206=BQ$16,BR206,0)</f>
        <v>0</v>
      </c>
      <c r="BU206" s="37">
        <v>0</v>
      </c>
      <c r="BV206" s="38">
        <f>100*BU206/$V206</f>
        <v>0</v>
      </c>
      <c r="BW206" s="37">
        <f>IF(BV206&gt;$V$8,1,0)</f>
        <v>0</v>
      </c>
      <c r="BX206" s="38">
        <f>IF($I206=BU$16,BV206,0)</f>
        <v>0</v>
      </c>
      <c r="BY206" s="37">
        <v>0</v>
      </c>
      <c r="BZ206" s="37">
        <v>0</v>
      </c>
      <c r="CA206" s="16"/>
      <c r="CB206" s="20"/>
      <c r="CC206" s="21"/>
    </row>
    <row r="207" ht="15.75" customHeight="1">
      <c r="A207" t="s" s="32">
        <v>500</v>
      </c>
      <c r="B207" t="s" s="71">
        <f>_xlfn.IFS(H207=0,F207,K207=1,I207,L207=1,Q207)</f>
        <v>9</v>
      </c>
      <c r="C207" s="72">
        <f>_xlfn.IFS(H207=0,G207,K207=1,J207,L207=1,R207)</f>
        <v>44.4404128366393</v>
      </c>
      <c r="D207" t="s" s="73">
        <f>IF(F207="Lab","over","under")</f>
        <v>111</v>
      </c>
      <c r="E207" t="s" s="73">
        <v>112</v>
      </c>
      <c r="F207" t="s" s="74">
        <v>9</v>
      </c>
      <c r="G207" s="75">
        <f>AD207</f>
        <v>44.4404128366393</v>
      </c>
      <c r="H207" s="76">
        <f>K207+L207</f>
        <v>0</v>
      </c>
      <c r="I207" t="s" s="77">
        <v>5</v>
      </c>
      <c r="J207" s="75">
        <f>AB207</f>
        <v>26.3163199483954</v>
      </c>
      <c r="K207" s="25"/>
      <c r="L207" s="25"/>
      <c r="M207" s="25"/>
      <c r="N207" s="25"/>
      <c r="O207" t="s" s="73">
        <v>501</v>
      </c>
      <c r="P207" t="s" s="73">
        <v>500</v>
      </c>
      <c r="Q207" t="s" s="78">
        <v>17</v>
      </c>
      <c r="R207" s="79">
        <f>100*S207</f>
        <v>15.408805</v>
      </c>
      <c r="S207" s="80">
        <v>0.15408805</v>
      </c>
      <c r="T207" s="28"/>
      <c r="U207" s="29">
        <v>77364</v>
      </c>
      <c r="V207" s="29">
        <v>49608</v>
      </c>
      <c r="W207" s="29">
        <v>188</v>
      </c>
      <c r="X207" s="29">
        <v>8991</v>
      </c>
      <c r="Y207" s="29">
        <v>13055</v>
      </c>
      <c r="Z207" s="31">
        <f>100*Y207/$V207</f>
        <v>26.3163199483954</v>
      </c>
      <c r="AA207" s="29">
        <f>IF(Z207&gt;$V$8,1,0)</f>
        <v>0</v>
      </c>
      <c r="AB207" s="31">
        <f>IF($I207=Y$16,Z207,0)</f>
        <v>26.3163199483954</v>
      </c>
      <c r="AC207" s="29">
        <v>22046</v>
      </c>
      <c r="AD207" s="31">
        <f>100*AC207/$V207</f>
        <v>44.4404128366393</v>
      </c>
      <c r="AE207" s="29">
        <f>IF(AD207&gt;$V$8,1,0)</f>
        <v>0</v>
      </c>
      <c r="AF207" s="31">
        <f>IF($I207=AC$16,AD207,0)</f>
        <v>0</v>
      </c>
      <c r="AG207" s="29">
        <v>2587</v>
      </c>
      <c r="AH207" s="31">
        <f>100*AG207/$V207</f>
        <v>5.21488469601677</v>
      </c>
      <c r="AI207" s="29">
        <f>IF(AH207&gt;$V$8,1,0)</f>
        <v>0</v>
      </c>
      <c r="AJ207" s="31">
        <f>IF($I207=AG$16,AH207,0)</f>
        <v>0</v>
      </c>
      <c r="AK207" s="29">
        <v>7644</v>
      </c>
      <c r="AL207" s="31">
        <f>100*AK207/$V207</f>
        <v>15.4088050314465</v>
      </c>
      <c r="AM207" s="29">
        <f>IF(AL207&gt;$V$8,1,0)</f>
        <v>0</v>
      </c>
      <c r="AN207" s="31">
        <f>IF($I207=AK$16,AL207,0)</f>
        <v>0</v>
      </c>
      <c r="AO207" s="29">
        <v>3701</v>
      </c>
      <c r="AP207" s="31">
        <f>100*AO207/$V207</f>
        <v>7.46049024350911</v>
      </c>
      <c r="AQ207" s="29">
        <f>IF(AP207&gt;$V$8,1,0)</f>
        <v>0</v>
      </c>
      <c r="AR207" s="31">
        <f>IF($I207=AO$16,AP207,0)</f>
        <v>0</v>
      </c>
      <c r="AS207" s="29">
        <v>0</v>
      </c>
      <c r="AT207" s="31">
        <f>100*AS207/$V207</f>
        <v>0</v>
      </c>
      <c r="AU207" s="29">
        <f>IF(AT207&gt;$V$8,1,0)</f>
        <v>0</v>
      </c>
      <c r="AV207" s="31">
        <f>IF($I207=AS$16,AT207,0)</f>
        <v>0</v>
      </c>
      <c r="AW207" s="29">
        <v>0</v>
      </c>
      <c r="AX207" s="31">
        <f>100*AW207/$V207</f>
        <v>0</v>
      </c>
      <c r="AY207" s="29">
        <f>IF(AX207&gt;$V$8,1,0)</f>
        <v>0</v>
      </c>
      <c r="AZ207" s="31">
        <f>IF($I207=AW$16,AX207,0)</f>
        <v>0</v>
      </c>
      <c r="BA207" s="29">
        <v>0</v>
      </c>
      <c r="BB207" s="31">
        <f>100*BA207/$V207</f>
        <v>0</v>
      </c>
      <c r="BC207" s="29">
        <f>IF(BB207&gt;$V$8,1,0)</f>
        <v>0</v>
      </c>
      <c r="BD207" s="31">
        <f>IF($I207=BA$16,BB207,0)</f>
        <v>0</v>
      </c>
      <c r="BE207" s="29">
        <v>0</v>
      </c>
      <c r="BF207" s="31">
        <f>100*BE207/$V207</f>
        <v>0</v>
      </c>
      <c r="BG207" s="29">
        <f>IF(BF207&gt;$V$8,1,0)</f>
        <v>0</v>
      </c>
      <c r="BH207" s="31">
        <f>IF($I207=BE$16,BF207,0)</f>
        <v>0</v>
      </c>
      <c r="BI207" s="29">
        <v>0</v>
      </c>
      <c r="BJ207" s="31">
        <f>100*BI207/$V207</f>
        <v>0</v>
      </c>
      <c r="BK207" s="29">
        <f>IF(BJ207&gt;$V$8,1,0)</f>
        <v>0</v>
      </c>
      <c r="BL207" s="31">
        <f>IF($I207=BI$16,BJ207,0)</f>
        <v>0</v>
      </c>
      <c r="BM207" s="29">
        <v>0</v>
      </c>
      <c r="BN207" s="31">
        <f>100*BM207/$V207</f>
        <v>0</v>
      </c>
      <c r="BO207" s="29">
        <f>IF(BN207&gt;$V$8,1,0)</f>
        <v>0</v>
      </c>
      <c r="BP207" s="31">
        <f>IF($I207=BM$16,BN207,0)</f>
        <v>0</v>
      </c>
      <c r="BQ207" s="29">
        <v>0</v>
      </c>
      <c r="BR207" s="31">
        <f>100*BQ207/$V207</f>
        <v>0</v>
      </c>
      <c r="BS207" s="29">
        <f>IF(BR207&gt;$V$8,1,0)</f>
        <v>0</v>
      </c>
      <c r="BT207" s="31">
        <f>IF($I207=BQ$16,BR207,0)</f>
        <v>0</v>
      </c>
      <c r="BU207" s="29">
        <v>0</v>
      </c>
      <c r="BV207" s="31">
        <f>100*BU207/$V207</f>
        <v>0</v>
      </c>
      <c r="BW207" s="29">
        <f>IF(BV207&gt;$V$8,1,0)</f>
        <v>0</v>
      </c>
      <c r="BX207" s="31">
        <f>IF($I207=BU$16,BV207,0)</f>
        <v>0</v>
      </c>
      <c r="BY207" s="29">
        <v>0</v>
      </c>
      <c r="BZ207" s="29">
        <v>0</v>
      </c>
      <c r="CA207" s="28"/>
      <c r="CB207" s="20"/>
      <c r="CC207" s="21"/>
    </row>
    <row r="208" ht="15.75" customHeight="1">
      <c r="A208" t="s" s="32">
        <v>502</v>
      </c>
      <c r="B208" t="s" s="71">
        <f>_xlfn.IFS(H208=0,F208,K208=1,I208,L208=1,Q208)</f>
        <v>9</v>
      </c>
      <c r="C208" s="72">
        <f>_xlfn.IFS(H208=0,G208,K208=1,J208,L208=1,R208)</f>
        <v>44.3491503687079</v>
      </c>
      <c r="D208" t="s" s="68">
        <f>IF(F208="Lab","over","under")</f>
        <v>111</v>
      </c>
      <c r="E208" t="s" s="68">
        <v>112</v>
      </c>
      <c r="F208" t="s" s="74">
        <v>9</v>
      </c>
      <c r="G208" s="81">
        <f>AD208</f>
        <v>44.3491503687079</v>
      </c>
      <c r="H208" s="82">
        <f>K208+L208</f>
        <v>0</v>
      </c>
      <c r="I208" t="s" s="77">
        <v>5</v>
      </c>
      <c r="J208" s="81">
        <f>AB208</f>
        <v>21.9915571230095</v>
      </c>
      <c r="K208" s="13"/>
      <c r="L208" s="13"/>
      <c r="M208" s="13"/>
      <c r="N208" s="13"/>
      <c r="O208" t="s" s="68">
        <v>503</v>
      </c>
      <c r="P208" t="s" s="68">
        <v>502</v>
      </c>
      <c r="Q208" t="s" s="78">
        <v>17</v>
      </c>
      <c r="R208" s="83">
        <f>100*S208</f>
        <v>11.6570482</v>
      </c>
      <c r="S208" s="35">
        <v>0.116570482</v>
      </c>
      <c r="T208" s="16"/>
      <c r="U208" s="37">
        <v>71787</v>
      </c>
      <c r="V208" s="37">
        <v>37428</v>
      </c>
      <c r="W208" s="37">
        <v>179</v>
      </c>
      <c r="X208" s="37">
        <v>8368</v>
      </c>
      <c r="Y208" s="37">
        <v>8231</v>
      </c>
      <c r="Z208" s="38">
        <f>100*Y208/$V208</f>
        <v>21.9915571230095</v>
      </c>
      <c r="AA208" s="37">
        <f>IF(Z208&gt;$V$8,1,0)</f>
        <v>0</v>
      </c>
      <c r="AB208" s="38">
        <f>IF($I208=Y$16,Z208,0)</f>
        <v>21.9915571230095</v>
      </c>
      <c r="AC208" s="37">
        <v>16599</v>
      </c>
      <c r="AD208" s="38">
        <f>100*AC208/$V208</f>
        <v>44.3491503687079</v>
      </c>
      <c r="AE208" s="37">
        <f>IF(AD208&gt;$V$8,1,0)</f>
        <v>0</v>
      </c>
      <c r="AF208" s="38">
        <f>IF($I208=AC$16,AD208,0)</f>
        <v>0</v>
      </c>
      <c r="AG208" s="37">
        <v>2102</v>
      </c>
      <c r="AH208" s="38">
        <f>100*AG208/$V208</f>
        <v>5.61611627658438</v>
      </c>
      <c r="AI208" s="37">
        <f>IF(AH208&gt;$V$8,1,0)</f>
        <v>0</v>
      </c>
      <c r="AJ208" s="38">
        <f>IF($I208=AG$16,AH208,0)</f>
        <v>0</v>
      </c>
      <c r="AK208" s="37">
        <v>4363</v>
      </c>
      <c r="AL208" s="38">
        <f>100*AK208/$V208</f>
        <v>11.6570481992091</v>
      </c>
      <c r="AM208" s="37">
        <f>IF(AL208&gt;$V$8,1,0)</f>
        <v>0</v>
      </c>
      <c r="AN208" s="38">
        <f>IF($I208=AK$16,AL208,0)</f>
        <v>0</v>
      </c>
      <c r="AO208" s="37">
        <v>2797</v>
      </c>
      <c r="AP208" s="38">
        <f>100*AO208/$V208</f>
        <v>7.47301485518863</v>
      </c>
      <c r="AQ208" s="37">
        <f>IF(AP208&gt;$V$8,1,0)</f>
        <v>0</v>
      </c>
      <c r="AR208" s="38">
        <f>IF($I208=AO$16,AP208,0)</f>
        <v>0</v>
      </c>
      <c r="AS208" s="37">
        <v>0</v>
      </c>
      <c r="AT208" s="38">
        <f>100*AS208/$V208</f>
        <v>0</v>
      </c>
      <c r="AU208" s="37">
        <f>IF(AT208&gt;$V$8,1,0)</f>
        <v>0</v>
      </c>
      <c r="AV208" s="38">
        <f>IF($I208=AS$16,AT208,0)</f>
        <v>0</v>
      </c>
      <c r="AW208" s="37">
        <v>0</v>
      </c>
      <c r="AX208" s="38">
        <f>100*AW208/$V208</f>
        <v>0</v>
      </c>
      <c r="AY208" s="37">
        <f>IF(AX208&gt;$V$8,1,0)</f>
        <v>0</v>
      </c>
      <c r="AZ208" s="38">
        <f>IF($I208=AW$16,AX208,0)</f>
        <v>0</v>
      </c>
      <c r="BA208" s="37">
        <v>0</v>
      </c>
      <c r="BB208" s="38">
        <f>100*BA208/$V208</f>
        <v>0</v>
      </c>
      <c r="BC208" s="37">
        <f>IF(BB208&gt;$V$8,1,0)</f>
        <v>0</v>
      </c>
      <c r="BD208" s="38">
        <f>IF($I208=BA$16,BB208,0)</f>
        <v>0</v>
      </c>
      <c r="BE208" s="37">
        <v>0</v>
      </c>
      <c r="BF208" s="38">
        <f>100*BE208/$V208</f>
        <v>0</v>
      </c>
      <c r="BG208" s="37">
        <f>IF(BF208&gt;$V$8,1,0)</f>
        <v>0</v>
      </c>
      <c r="BH208" s="38">
        <f>IF($I208=BE$16,BF208,0)</f>
        <v>0</v>
      </c>
      <c r="BI208" s="37">
        <v>0</v>
      </c>
      <c r="BJ208" s="38">
        <f>100*BI208/$V208</f>
        <v>0</v>
      </c>
      <c r="BK208" s="37">
        <f>IF(BJ208&gt;$V$8,1,0)</f>
        <v>0</v>
      </c>
      <c r="BL208" s="38">
        <f>IF($I208=BI$16,BJ208,0)</f>
        <v>0</v>
      </c>
      <c r="BM208" s="37">
        <v>0</v>
      </c>
      <c r="BN208" s="38">
        <f>100*BM208/$V208</f>
        <v>0</v>
      </c>
      <c r="BO208" s="37">
        <f>IF(BN208&gt;$V$8,1,0)</f>
        <v>0</v>
      </c>
      <c r="BP208" s="38">
        <f>IF($I208=BM$16,BN208,0)</f>
        <v>0</v>
      </c>
      <c r="BQ208" s="37">
        <v>0</v>
      </c>
      <c r="BR208" s="38">
        <f>100*BQ208/$V208</f>
        <v>0</v>
      </c>
      <c r="BS208" s="37">
        <f>IF(BR208&gt;$V$8,1,0)</f>
        <v>0</v>
      </c>
      <c r="BT208" s="38">
        <f>IF($I208=BQ$16,BR208,0)</f>
        <v>0</v>
      </c>
      <c r="BU208" s="37">
        <v>0</v>
      </c>
      <c r="BV208" s="38">
        <f>100*BU208/$V208</f>
        <v>0</v>
      </c>
      <c r="BW208" s="37">
        <f>IF(BV208&gt;$V$8,1,0)</f>
        <v>0</v>
      </c>
      <c r="BX208" s="38">
        <f>IF($I208=BU$16,BV208,0)</f>
        <v>0</v>
      </c>
      <c r="BY208" s="37">
        <v>212</v>
      </c>
      <c r="BZ208" s="37">
        <v>0</v>
      </c>
      <c r="CA208" s="16"/>
      <c r="CB208" s="20"/>
      <c r="CC208" s="21"/>
    </row>
    <row r="209" ht="15.75" customHeight="1">
      <c r="A209" t="s" s="32">
        <v>504</v>
      </c>
      <c r="B209" t="s" s="71">
        <f>_xlfn.IFS(H209=0,F209,K209=1,I209,L209=1,Q209)</f>
        <v>9</v>
      </c>
      <c r="C209" s="72">
        <f>_xlfn.IFS(H209=0,G209,K209=1,J209,L209=1,R209)</f>
        <v>44.3445799265556</v>
      </c>
      <c r="D209" t="s" s="73">
        <f>IF(F209="Lab","over","under")</f>
        <v>111</v>
      </c>
      <c r="E209" t="s" s="73">
        <v>112</v>
      </c>
      <c r="F209" t="s" s="74">
        <v>9</v>
      </c>
      <c r="G209" s="75">
        <f>AD209</f>
        <v>44.3445799265556</v>
      </c>
      <c r="H209" s="76">
        <f>K209+L209</f>
        <v>0</v>
      </c>
      <c r="I209" t="s" s="77">
        <v>5</v>
      </c>
      <c r="J209" s="75">
        <f>AB209</f>
        <v>35.0504169287265</v>
      </c>
      <c r="K209" s="25"/>
      <c r="L209" s="25"/>
      <c r="M209" s="25"/>
      <c r="N209" s="25"/>
      <c r="O209" t="s" s="73">
        <v>505</v>
      </c>
      <c r="P209" t="s" s="73">
        <v>504</v>
      </c>
      <c r="Q209" t="s" s="78">
        <v>13</v>
      </c>
      <c r="R209" s="79">
        <f>100*S209</f>
        <v>6.8473696</v>
      </c>
      <c r="S209" s="80">
        <v>0.068473696</v>
      </c>
      <c r="T209" s="28"/>
      <c r="U209" s="29">
        <v>77500</v>
      </c>
      <c r="V209" s="29">
        <v>49289</v>
      </c>
      <c r="W209" s="29">
        <v>202</v>
      </c>
      <c r="X209" s="29">
        <v>4581</v>
      </c>
      <c r="Y209" s="29">
        <v>17276</v>
      </c>
      <c r="Z209" s="31">
        <f>100*Y209/$V209</f>
        <v>35.0504169287265</v>
      </c>
      <c r="AA209" s="29">
        <f>IF(Z209&gt;$V$8,1,0)</f>
        <v>0</v>
      </c>
      <c r="AB209" s="31">
        <f>IF($I209=Y$16,Z209,0)</f>
        <v>35.0504169287265</v>
      </c>
      <c r="AC209" s="29">
        <v>21857</v>
      </c>
      <c r="AD209" s="31">
        <f>100*AC209/$V209</f>
        <v>44.3445799265556</v>
      </c>
      <c r="AE209" s="29">
        <f>IF(AD209&gt;$V$8,1,0)</f>
        <v>0</v>
      </c>
      <c r="AF209" s="31">
        <f>IF($I209=AC$16,AD209,0)</f>
        <v>0</v>
      </c>
      <c r="AG209" s="29">
        <v>3375</v>
      </c>
      <c r="AH209" s="31">
        <f>100*AG209/$V209</f>
        <v>6.84736959565015</v>
      </c>
      <c r="AI209" s="29">
        <f>IF(AH209&gt;$V$8,1,0)</f>
        <v>0</v>
      </c>
      <c r="AJ209" s="31">
        <f>IF($I209=AG$16,AH209,0)</f>
        <v>0</v>
      </c>
      <c r="AK209" s="29">
        <v>2598</v>
      </c>
      <c r="AL209" s="31">
        <f>100*AK209/$V209</f>
        <v>5.27095295096269</v>
      </c>
      <c r="AM209" s="29">
        <f>IF(AL209&gt;$V$8,1,0)</f>
        <v>0</v>
      </c>
      <c r="AN209" s="31">
        <f>IF($I209=AK$16,AL209,0)</f>
        <v>0</v>
      </c>
      <c r="AO209" s="29">
        <v>3107</v>
      </c>
      <c r="AP209" s="31">
        <f>100*AO209/$V209</f>
        <v>6.30363772849926</v>
      </c>
      <c r="AQ209" s="29">
        <f>IF(AP209&gt;$V$8,1,0)</f>
        <v>0</v>
      </c>
      <c r="AR209" s="31">
        <f>IF($I209=AO$16,AP209,0)</f>
        <v>0</v>
      </c>
      <c r="AS209" s="29">
        <v>0</v>
      </c>
      <c r="AT209" s="31">
        <f>100*AS209/$V209</f>
        <v>0</v>
      </c>
      <c r="AU209" s="29">
        <f>IF(AT209&gt;$V$8,1,0)</f>
        <v>0</v>
      </c>
      <c r="AV209" s="31">
        <f>IF($I209=AS$16,AT209,0)</f>
        <v>0</v>
      </c>
      <c r="AW209" s="29">
        <v>0</v>
      </c>
      <c r="AX209" s="31">
        <f>100*AW209/$V209</f>
        <v>0</v>
      </c>
      <c r="AY209" s="29">
        <f>IF(AX209&gt;$V$8,1,0)</f>
        <v>0</v>
      </c>
      <c r="AZ209" s="31">
        <f>IF($I209=AW$16,AX209,0)</f>
        <v>0</v>
      </c>
      <c r="BA209" s="29">
        <v>0</v>
      </c>
      <c r="BB209" s="31">
        <f>100*BA209/$V209</f>
        <v>0</v>
      </c>
      <c r="BC209" s="29">
        <f>IF(BB209&gt;$V$8,1,0)</f>
        <v>0</v>
      </c>
      <c r="BD209" s="31">
        <f>IF($I209=BA$16,BB209,0)</f>
        <v>0</v>
      </c>
      <c r="BE209" s="29">
        <v>0</v>
      </c>
      <c r="BF209" s="31">
        <f>100*BE209/$V209</f>
        <v>0</v>
      </c>
      <c r="BG209" s="29">
        <f>IF(BF209&gt;$V$8,1,0)</f>
        <v>0</v>
      </c>
      <c r="BH209" s="31">
        <f>IF($I209=BE$16,BF209,0)</f>
        <v>0</v>
      </c>
      <c r="BI209" s="29">
        <v>0</v>
      </c>
      <c r="BJ209" s="31">
        <f>100*BI209/$V209</f>
        <v>0</v>
      </c>
      <c r="BK209" s="29">
        <f>IF(BJ209&gt;$V$8,1,0)</f>
        <v>0</v>
      </c>
      <c r="BL209" s="31">
        <f>IF($I209=BI$16,BJ209,0)</f>
        <v>0</v>
      </c>
      <c r="BM209" s="29">
        <v>0</v>
      </c>
      <c r="BN209" s="31">
        <f>100*BM209/$V209</f>
        <v>0</v>
      </c>
      <c r="BO209" s="29">
        <f>IF(BN209&gt;$V$8,1,0)</f>
        <v>0</v>
      </c>
      <c r="BP209" s="31">
        <f>IF($I209=BM$16,BN209,0)</f>
        <v>0</v>
      </c>
      <c r="BQ209" s="29">
        <v>0</v>
      </c>
      <c r="BR209" s="31">
        <f>100*BQ209/$V209</f>
        <v>0</v>
      </c>
      <c r="BS209" s="29">
        <f>IF(BR209&gt;$V$8,1,0)</f>
        <v>0</v>
      </c>
      <c r="BT209" s="31">
        <f>IF($I209=BQ$16,BR209,0)</f>
        <v>0</v>
      </c>
      <c r="BU209" s="29">
        <v>0</v>
      </c>
      <c r="BV209" s="31">
        <f>100*BU209/$V209</f>
        <v>0</v>
      </c>
      <c r="BW209" s="29">
        <f>IF(BV209&gt;$V$8,1,0)</f>
        <v>0</v>
      </c>
      <c r="BX209" s="31">
        <f>IF($I209=BU$16,BV209,0)</f>
        <v>0</v>
      </c>
      <c r="BY209" s="29">
        <v>333</v>
      </c>
      <c r="BZ209" s="29">
        <v>0</v>
      </c>
      <c r="CA209" s="28"/>
      <c r="CB209" s="20"/>
      <c r="CC209" s="21"/>
    </row>
    <row r="210" ht="15.75" customHeight="1">
      <c r="A210" t="s" s="32">
        <v>506</v>
      </c>
      <c r="B210" t="s" s="71">
        <f>_xlfn.IFS(H210=0,F210,K210=1,I210,L210=1,Q210)</f>
        <v>9</v>
      </c>
      <c r="C210" s="72">
        <f>_xlfn.IFS(H210=0,G210,K210=1,J210,L210=1,R210)</f>
        <v>44.2792679295417</v>
      </c>
      <c r="D210" t="s" s="68">
        <f>IF(F210="Lab","over","under")</f>
        <v>111</v>
      </c>
      <c r="E210" t="s" s="68">
        <v>112</v>
      </c>
      <c r="F210" t="s" s="74">
        <v>9</v>
      </c>
      <c r="G210" s="81">
        <f>AD210</f>
        <v>44.2792679295417</v>
      </c>
      <c r="H210" s="82">
        <f>K210+L210</f>
        <v>0</v>
      </c>
      <c r="I210" t="s" s="77">
        <v>5</v>
      </c>
      <c r="J210" s="81">
        <f>AB210</f>
        <v>26.2569576471127</v>
      </c>
      <c r="K210" s="13"/>
      <c r="L210" s="13"/>
      <c r="M210" s="13"/>
      <c r="N210" s="13"/>
      <c r="O210" t="s" s="68">
        <v>507</v>
      </c>
      <c r="P210" t="s" s="68">
        <v>506</v>
      </c>
      <c r="Q210" t="s" s="78">
        <v>17</v>
      </c>
      <c r="R210" s="83">
        <f>100*S210</f>
        <v>13.922166</v>
      </c>
      <c r="S210" s="35">
        <v>0.13922166</v>
      </c>
      <c r="T210" s="16"/>
      <c r="U210" s="37">
        <v>77851</v>
      </c>
      <c r="V210" s="37">
        <v>43657</v>
      </c>
      <c r="W210" s="37">
        <v>153</v>
      </c>
      <c r="X210" s="37">
        <v>7868</v>
      </c>
      <c r="Y210" s="37">
        <v>11463</v>
      </c>
      <c r="Z210" s="38">
        <f>100*Y210/$V210</f>
        <v>26.2569576471127</v>
      </c>
      <c r="AA210" s="37">
        <f>IF(Z210&gt;$V$8,1,0)</f>
        <v>0</v>
      </c>
      <c r="AB210" s="38">
        <f>IF($I210=Y$16,Z210,0)</f>
        <v>26.2569576471127</v>
      </c>
      <c r="AC210" s="37">
        <v>19331</v>
      </c>
      <c r="AD210" s="38">
        <f>100*AC210/$V210</f>
        <v>44.2792679295417</v>
      </c>
      <c r="AE210" s="37">
        <f>IF(AD210&gt;$V$8,1,0)</f>
        <v>0</v>
      </c>
      <c r="AF210" s="38">
        <f>IF($I210=AC$16,AD210,0)</f>
        <v>0</v>
      </c>
      <c r="AG210" s="37">
        <v>1376</v>
      </c>
      <c r="AH210" s="38">
        <f>100*AG210/$V210</f>
        <v>3.15184277435463</v>
      </c>
      <c r="AI210" s="37">
        <f>IF(AH210&gt;$V$8,1,0)</f>
        <v>0</v>
      </c>
      <c r="AJ210" s="38">
        <f>IF($I210=AG$16,AH210,0)</f>
        <v>0</v>
      </c>
      <c r="AK210" s="37">
        <v>6078</v>
      </c>
      <c r="AL210" s="38">
        <f>100*AK210/$V210</f>
        <v>13.922165975674</v>
      </c>
      <c r="AM210" s="37">
        <f>IF(AL210&gt;$V$8,1,0)</f>
        <v>0</v>
      </c>
      <c r="AN210" s="38">
        <f>IF($I210=AK$16,AL210,0)</f>
        <v>0</v>
      </c>
      <c r="AO210" s="37">
        <v>2550</v>
      </c>
      <c r="AP210" s="38">
        <f>100*AO210/$V210</f>
        <v>5.84098769956708</v>
      </c>
      <c r="AQ210" s="37">
        <f>IF(AP210&gt;$V$8,1,0)</f>
        <v>0</v>
      </c>
      <c r="AR210" s="38">
        <f>IF($I210=AO$16,AP210,0)</f>
        <v>0</v>
      </c>
      <c r="AS210" s="37">
        <v>0</v>
      </c>
      <c r="AT210" s="38">
        <f>100*AS210/$V210</f>
        <v>0</v>
      </c>
      <c r="AU210" s="37">
        <f>IF(AT210&gt;$V$8,1,0)</f>
        <v>0</v>
      </c>
      <c r="AV210" s="38">
        <f>IF($I210=AS$16,AT210,0)</f>
        <v>0</v>
      </c>
      <c r="AW210" s="37">
        <v>0</v>
      </c>
      <c r="AX210" s="38">
        <f>100*AW210/$V210</f>
        <v>0</v>
      </c>
      <c r="AY210" s="37">
        <f>IF(AX210&gt;$V$8,1,0)</f>
        <v>0</v>
      </c>
      <c r="AZ210" s="38">
        <f>IF($I210=AW$16,AX210,0)</f>
        <v>0</v>
      </c>
      <c r="BA210" s="37">
        <v>0</v>
      </c>
      <c r="BB210" s="38">
        <f>100*BA210/$V210</f>
        <v>0</v>
      </c>
      <c r="BC210" s="37">
        <f>IF(BB210&gt;$V$8,1,0)</f>
        <v>0</v>
      </c>
      <c r="BD210" s="38">
        <f>IF($I210=BA$16,BB210,0)</f>
        <v>0</v>
      </c>
      <c r="BE210" s="37">
        <v>0</v>
      </c>
      <c r="BF210" s="38">
        <f>100*BE210/$V210</f>
        <v>0</v>
      </c>
      <c r="BG210" s="37">
        <f>IF(BF210&gt;$V$8,1,0)</f>
        <v>0</v>
      </c>
      <c r="BH210" s="38">
        <f>IF($I210=BE$16,BF210,0)</f>
        <v>0</v>
      </c>
      <c r="BI210" s="37">
        <v>0</v>
      </c>
      <c r="BJ210" s="38">
        <f>100*BI210/$V210</f>
        <v>0</v>
      </c>
      <c r="BK210" s="37">
        <f>IF(BJ210&gt;$V$8,1,0)</f>
        <v>0</v>
      </c>
      <c r="BL210" s="38">
        <f>IF($I210=BI$16,BJ210,0)</f>
        <v>0</v>
      </c>
      <c r="BM210" s="37">
        <v>0</v>
      </c>
      <c r="BN210" s="38">
        <f>100*BM210/$V210</f>
        <v>0</v>
      </c>
      <c r="BO210" s="37">
        <f>IF(BN210&gt;$V$8,1,0)</f>
        <v>0</v>
      </c>
      <c r="BP210" s="38">
        <f>IF($I210=BM$16,BN210,0)</f>
        <v>0</v>
      </c>
      <c r="BQ210" s="37">
        <v>0</v>
      </c>
      <c r="BR210" s="38">
        <f>100*BQ210/$V210</f>
        <v>0</v>
      </c>
      <c r="BS210" s="37">
        <f>IF(BR210&gt;$V$8,1,0)</f>
        <v>0</v>
      </c>
      <c r="BT210" s="38">
        <f>IF($I210=BQ$16,BR210,0)</f>
        <v>0</v>
      </c>
      <c r="BU210" s="37">
        <v>0</v>
      </c>
      <c r="BV210" s="38">
        <f>100*BU210/$V210</f>
        <v>0</v>
      </c>
      <c r="BW210" s="37">
        <f>IF(BV210&gt;$V$8,1,0)</f>
        <v>0</v>
      </c>
      <c r="BX210" s="38">
        <f>IF($I210=BU$16,BV210,0)</f>
        <v>0</v>
      </c>
      <c r="BY210" s="37">
        <v>1762</v>
      </c>
      <c r="BZ210" s="37">
        <v>0</v>
      </c>
      <c r="CA210" s="16"/>
      <c r="CB210" s="20"/>
      <c r="CC210" s="21"/>
    </row>
    <row r="211" ht="15.75" customHeight="1">
      <c r="A211" t="s" s="32">
        <v>508</v>
      </c>
      <c r="B211" t="s" s="71">
        <f>_xlfn.IFS(H211=0,F211,K211=1,I211,L211=1,Q211)</f>
        <v>9</v>
      </c>
      <c r="C211" s="72">
        <f>_xlfn.IFS(H211=0,G211,K211=1,J211,L211=1,R211)</f>
        <v>44.2568969811007</v>
      </c>
      <c r="D211" t="s" s="73">
        <f>IF(F211="Lab","over","under")</f>
        <v>111</v>
      </c>
      <c r="E211" t="s" s="73">
        <v>112</v>
      </c>
      <c r="F211" t="s" s="74">
        <v>9</v>
      </c>
      <c r="G211" s="75">
        <f>AD211</f>
        <v>44.2568969811007</v>
      </c>
      <c r="H211" s="76">
        <f>K211+L211</f>
        <v>0</v>
      </c>
      <c r="I211" t="s" s="77">
        <v>25</v>
      </c>
      <c r="J211" s="75">
        <f>AV211</f>
        <v>36.0829021278951</v>
      </c>
      <c r="K211" s="25"/>
      <c r="L211" s="25"/>
      <c r="M211" s="25"/>
      <c r="N211" s="25"/>
      <c r="O211" t="s" s="73">
        <v>509</v>
      </c>
      <c r="P211" t="s" s="73">
        <v>508</v>
      </c>
      <c r="Q211" t="s" s="78">
        <v>17</v>
      </c>
      <c r="R211" s="79">
        <f>100*S211</f>
        <v>9.762306600000001</v>
      </c>
      <c r="S211" s="80">
        <v>0.09762306599999999</v>
      </c>
      <c r="T211" s="28"/>
      <c r="U211" s="29">
        <v>70655</v>
      </c>
      <c r="V211" s="29">
        <v>36139</v>
      </c>
      <c r="W211" s="29">
        <v>124</v>
      </c>
      <c r="X211" s="29">
        <v>2954</v>
      </c>
      <c r="Y211" s="29">
        <v>1973</v>
      </c>
      <c r="Z211" s="31">
        <f>100*Y211/$V211</f>
        <v>5.45947591244915</v>
      </c>
      <c r="AA211" s="29">
        <f>IF(Z211&gt;$V$8,1,0)</f>
        <v>0</v>
      </c>
      <c r="AB211" s="31">
        <f>IF($I211=Y$16,Z211,0)</f>
        <v>0</v>
      </c>
      <c r="AC211" s="29">
        <v>15994</v>
      </c>
      <c r="AD211" s="31">
        <f>100*AC211/$V211</f>
        <v>44.2568969811007</v>
      </c>
      <c r="AE211" s="29">
        <f>IF(AD211&gt;$V$8,1,0)</f>
        <v>0</v>
      </c>
      <c r="AF211" s="31">
        <f>IF($I211=AC$16,AD211,0)</f>
        <v>0</v>
      </c>
      <c r="AG211" s="29">
        <v>1604</v>
      </c>
      <c r="AH211" s="31">
        <f>100*AG211/$V211</f>
        <v>4.43841832922881</v>
      </c>
      <c r="AI211" s="29">
        <f>IF(AH211&gt;$V$8,1,0)</f>
        <v>0</v>
      </c>
      <c r="AJ211" s="31">
        <f>IF($I211=AG$16,AH211,0)</f>
        <v>0</v>
      </c>
      <c r="AK211" s="29">
        <v>3528</v>
      </c>
      <c r="AL211" s="31">
        <f>100*AK211/$V211</f>
        <v>9.762306649326209</v>
      </c>
      <c r="AM211" s="29">
        <f>IF(AL211&gt;$V$8,1,0)</f>
        <v>0</v>
      </c>
      <c r="AN211" s="31">
        <f>IF($I211=AK$16,AL211,0)</f>
        <v>0</v>
      </c>
      <c r="AO211" s="29">
        <v>0</v>
      </c>
      <c r="AP211" s="31">
        <f>100*AO211/$V211</f>
        <v>0</v>
      </c>
      <c r="AQ211" s="29">
        <f>IF(AP211&gt;$V$8,1,0)</f>
        <v>0</v>
      </c>
      <c r="AR211" s="31">
        <f>IF($I211=AO$16,AP211,0)</f>
        <v>0</v>
      </c>
      <c r="AS211" s="29">
        <v>13040</v>
      </c>
      <c r="AT211" s="31">
        <f>100*AS211/$V211</f>
        <v>36.0829021278951</v>
      </c>
      <c r="AU211" s="29">
        <f>IF(AT211&gt;$V$8,1,0)</f>
        <v>0</v>
      </c>
      <c r="AV211" s="31">
        <f>IF($I211=AS$16,AT211,0)</f>
        <v>36.0829021278951</v>
      </c>
      <c r="AW211" s="29">
        <v>0</v>
      </c>
      <c r="AX211" s="31">
        <f>100*AW211/$V211</f>
        <v>0</v>
      </c>
      <c r="AY211" s="29">
        <f>IF(AX211&gt;$V$8,1,0)</f>
        <v>0</v>
      </c>
      <c r="AZ211" s="31">
        <f>IF($I211=AW$16,AX211,0)</f>
        <v>0</v>
      </c>
      <c r="BA211" s="29">
        <v>0</v>
      </c>
      <c r="BB211" s="31">
        <f>100*BA211/$V211</f>
        <v>0</v>
      </c>
      <c r="BC211" s="29">
        <f>IF(BB211&gt;$V$8,1,0)</f>
        <v>0</v>
      </c>
      <c r="BD211" s="31">
        <f>IF($I211=BA$16,BB211,0)</f>
        <v>0</v>
      </c>
      <c r="BE211" s="29">
        <v>0</v>
      </c>
      <c r="BF211" s="31">
        <f>100*BE211/$V211</f>
        <v>0</v>
      </c>
      <c r="BG211" s="29">
        <f>IF(BF211&gt;$V$8,1,0)</f>
        <v>0</v>
      </c>
      <c r="BH211" s="31">
        <f>IF($I211=BE$16,BF211,0)</f>
        <v>0</v>
      </c>
      <c r="BI211" s="29">
        <v>0</v>
      </c>
      <c r="BJ211" s="31">
        <f>100*BI211/$V211</f>
        <v>0</v>
      </c>
      <c r="BK211" s="29">
        <f>IF(BJ211&gt;$V$8,1,0)</f>
        <v>0</v>
      </c>
      <c r="BL211" s="31">
        <f>IF($I211=BI$16,BJ211,0)</f>
        <v>0</v>
      </c>
      <c r="BM211" s="29">
        <v>0</v>
      </c>
      <c r="BN211" s="31">
        <f>100*BM211/$V211</f>
        <v>0</v>
      </c>
      <c r="BO211" s="29">
        <f>IF(BN211&gt;$V$8,1,0)</f>
        <v>0</v>
      </c>
      <c r="BP211" s="31">
        <f>IF($I211=BM$16,BN211,0)</f>
        <v>0</v>
      </c>
      <c r="BQ211" s="29">
        <v>0</v>
      </c>
      <c r="BR211" s="31">
        <f>100*BQ211/$V211</f>
        <v>0</v>
      </c>
      <c r="BS211" s="29">
        <f>IF(BR211&gt;$V$8,1,0)</f>
        <v>0</v>
      </c>
      <c r="BT211" s="31">
        <f>IF($I211=BQ$16,BR211,0)</f>
        <v>0</v>
      </c>
      <c r="BU211" s="29">
        <v>0</v>
      </c>
      <c r="BV211" s="31">
        <f>100*BU211/$V211</f>
        <v>0</v>
      </c>
      <c r="BW211" s="29">
        <f>IF(BV211&gt;$V$8,1,0)</f>
        <v>0</v>
      </c>
      <c r="BX211" s="31">
        <f>IF($I211=BU$16,BV211,0)</f>
        <v>0</v>
      </c>
      <c r="BY211" s="29">
        <v>0</v>
      </c>
      <c r="BZ211" s="29">
        <v>0</v>
      </c>
      <c r="CA211" s="28"/>
      <c r="CB211" s="20"/>
      <c r="CC211" s="21"/>
    </row>
    <row r="212" ht="15.75" customHeight="1">
      <c r="A212" t="s" s="32">
        <v>510</v>
      </c>
      <c r="B212" t="s" s="71">
        <f>_xlfn.IFS(H212=0,F212,K212=1,I212,L212=1,Q212)</f>
        <v>9</v>
      </c>
      <c r="C212" s="72">
        <f>_xlfn.IFS(H212=0,G212,K212=1,J212,L212=1,R212)</f>
        <v>44.210456534229</v>
      </c>
      <c r="D212" t="s" s="68">
        <f>IF(F212="Lab","over","under")</f>
        <v>111</v>
      </c>
      <c r="E212" t="s" s="68">
        <v>112</v>
      </c>
      <c r="F212" t="s" s="74">
        <v>9</v>
      </c>
      <c r="G212" s="81">
        <f>AD212</f>
        <v>44.210456534229</v>
      </c>
      <c r="H212" s="82">
        <f>K212+L212</f>
        <v>0</v>
      </c>
      <c r="I212" t="s" s="77">
        <v>5</v>
      </c>
      <c r="J212" s="81">
        <f>AB212</f>
        <v>22.5018782870023</v>
      </c>
      <c r="K212" s="13"/>
      <c r="L212" s="13"/>
      <c r="M212" s="13"/>
      <c r="N212" s="13"/>
      <c r="O212" t="s" s="68">
        <v>511</v>
      </c>
      <c r="P212" t="s" s="68">
        <v>510</v>
      </c>
      <c r="Q212" t="s" s="78">
        <v>21</v>
      </c>
      <c r="R212" s="83">
        <f>100*S212</f>
        <v>8.9030804</v>
      </c>
      <c r="S212" s="35">
        <v>0.08903080400000001</v>
      </c>
      <c r="T212" s="16"/>
      <c r="U212" s="37">
        <v>79423</v>
      </c>
      <c r="V212" s="37">
        <v>45254</v>
      </c>
      <c r="W212" s="37">
        <v>219</v>
      </c>
      <c r="X212" s="37">
        <v>9824</v>
      </c>
      <c r="Y212" s="37">
        <v>10183</v>
      </c>
      <c r="Z212" s="38">
        <f>100*Y212/$V212</f>
        <v>22.5018782870023</v>
      </c>
      <c r="AA212" s="37">
        <f>IF(Z212&gt;$V$8,1,0)</f>
        <v>0</v>
      </c>
      <c r="AB212" s="38">
        <f>IF($I212=Y$16,Z212,0)</f>
        <v>22.5018782870023</v>
      </c>
      <c r="AC212" s="37">
        <v>20007</v>
      </c>
      <c r="AD212" s="38">
        <f>100*AC212/$V212</f>
        <v>44.210456534229</v>
      </c>
      <c r="AE212" s="37">
        <f>IF(AD212&gt;$V$8,1,0)</f>
        <v>0</v>
      </c>
      <c r="AF212" s="38">
        <f>IF($I212=AC$16,AD212,0)</f>
        <v>0</v>
      </c>
      <c r="AG212" s="37">
        <v>3863</v>
      </c>
      <c r="AH212" s="38">
        <f>100*AG212/$V212</f>
        <v>8.536261987890571</v>
      </c>
      <c r="AI212" s="37">
        <f>IF(AH212&gt;$V$8,1,0)</f>
        <v>0</v>
      </c>
      <c r="AJ212" s="38">
        <f>IF($I212=AG$16,AH212,0)</f>
        <v>0</v>
      </c>
      <c r="AK212" s="37">
        <v>3940</v>
      </c>
      <c r="AL212" s="38">
        <f>100*AK212/$V212</f>
        <v>8.70641269280064</v>
      </c>
      <c r="AM212" s="37">
        <f>IF(AL212&gt;$V$8,1,0)</f>
        <v>0</v>
      </c>
      <c r="AN212" s="38">
        <f>IF($I212=AK$16,AL212,0)</f>
        <v>0</v>
      </c>
      <c r="AO212" s="37">
        <v>4029</v>
      </c>
      <c r="AP212" s="38">
        <f>100*AO212/$V212</f>
        <v>8.9030803906837</v>
      </c>
      <c r="AQ212" s="37">
        <f>IF(AP212&gt;$V$8,1,0)</f>
        <v>0</v>
      </c>
      <c r="AR212" s="38">
        <f>IF($I212=AO$16,AP212,0)</f>
        <v>0</v>
      </c>
      <c r="AS212" s="37">
        <v>0</v>
      </c>
      <c r="AT212" s="38">
        <f>100*AS212/$V212</f>
        <v>0</v>
      </c>
      <c r="AU212" s="37">
        <f>IF(AT212&gt;$V$8,1,0)</f>
        <v>0</v>
      </c>
      <c r="AV212" s="38">
        <f>IF($I212=AS$16,AT212,0)</f>
        <v>0</v>
      </c>
      <c r="AW212" s="37">
        <v>0</v>
      </c>
      <c r="AX212" s="38">
        <f>100*AW212/$V212</f>
        <v>0</v>
      </c>
      <c r="AY212" s="37">
        <f>IF(AX212&gt;$V$8,1,0)</f>
        <v>0</v>
      </c>
      <c r="AZ212" s="38">
        <f>IF($I212=AW$16,AX212,0)</f>
        <v>0</v>
      </c>
      <c r="BA212" s="37">
        <v>0</v>
      </c>
      <c r="BB212" s="38">
        <f>100*BA212/$V212</f>
        <v>0</v>
      </c>
      <c r="BC212" s="37">
        <f>IF(BB212&gt;$V$8,1,0)</f>
        <v>0</v>
      </c>
      <c r="BD212" s="38">
        <f>IF($I212=BA$16,BB212,0)</f>
        <v>0</v>
      </c>
      <c r="BE212" s="37">
        <v>0</v>
      </c>
      <c r="BF212" s="38">
        <f>100*BE212/$V212</f>
        <v>0</v>
      </c>
      <c r="BG212" s="37">
        <f>IF(BF212&gt;$V$8,1,0)</f>
        <v>0</v>
      </c>
      <c r="BH212" s="38">
        <f>IF($I212=BE$16,BF212,0)</f>
        <v>0</v>
      </c>
      <c r="BI212" s="37">
        <v>0</v>
      </c>
      <c r="BJ212" s="38">
        <f>100*BI212/$V212</f>
        <v>0</v>
      </c>
      <c r="BK212" s="37">
        <f>IF(BJ212&gt;$V$8,1,0)</f>
        <v>0</v>
      </c>
      <c r="BL212" s="38">
        <f>IF($I212=BI$16,BJ212,0)</f>
        <v>0</v>
      </c>
      <c r="BM212" s="37">
        <v>0</v>
      </c>
      <c r="BN212" s="38">
        <f>100*BM212/$V212</f>
        <v>0</v>
      </c>
      <c r="BO212" s="37">
        <f>IF(BN212&gt;$V$8,1,0)</f>
        <v>0</v>
      </c>
      <c r="BP212" s="38">
        <f>IF($I212=BM$16,BN212,0)</f>
        <v>0</v>
      </c>
      <c r="BQ212" s="37">
        <v>0</v>
      </c>
      <c r="BR212" s="38">
        <f>100*BQ212/$V212</f>
        <v>0</v>
      </c>
      <c r="BS212" s="37">
        <f>IF(BR212&gt;$V$8,1,0)</f>
        <v>0</v>
      </c>
      <c r="BT212" s="38">
        <f>IF($I212=BQ$16,BR212,0)</f>
        <v>0</v>
      </c>
      <c r="BU212" s="37">
        <v>0</v>
      </c>
      <c r="BV212" s="38">
        <f>100*BU212/$V212</f>
        <v>0</v>
      </c>
      <c r="BW212" s="37">
        <f>IF(BV212&gt;$V$8,1,0)</f>
        <v>0</v>
      </c>
      <c r="BX212" s="38">
        <f>IF($I212=BU$16,BV212,0)</f>
        <v>0</v>
      </c>
      <c r="BY212" s="37">
        <v>236</v>
      </c>
      <c r="BZ212" s="37">
        <v>0</v>
      </c>
      <c r="CA212" s="16"/>
      <c r="CB212" s="20"/>
      <c r="CC212" s="21"/>
    </row>
    <row r="213" ht="15.75" customHeight="1">
      <c r="A213" t="s" s="32">
        <v>512</v>
      </c>
      <c r="B213" t="s" s="71">
        <f>_xlfn.IFS(H213=0,F213,K213=1,I213,L213=1,Q213)</f>
        <v>9</v>
      </c>
      <c r="C213" s="72">
        <f>_xlfn.IFS(H213=0,G213,K213=1,J213,L213=1,R213)</f>
        <v>44.1489925207111</v>
      </c>
      <c r="D213" t="s" s="73">
        <f>IF(F213="Lab","over","under")</f>
        <v>111</v>
      </c>
      <c r="E213" t="s" s="73">
        <v>112</v>
      </c>
      <c r="F213" t="s" s="74">
        <v>9</v>
      </c>
      <c r="G213" s="75">
        <f>AD213</f>
        <v>44.1489925207111</v>
      </c>
      <c r="H213" s="76">
        <f>K213+L213</f>
        <v>0</v>
      </c>
      <c r="I213" t="s" s="77">
        <v>5</v>
      </c>
      <c r="J213" s="75">
        <f>AB213</f>
        <v>23.5396317562557</v>
      </c>
      <c r="K213" s="25"/>
      <c r="L213" s="25"/>
      <c r="M213" s="25"/>
      <c r="N213" s="25"/>
      <c r="O213" t="s" s="73">
        <v>513</v>
      </c>
      <c r="P213" t="s" s="73">
        <v>512</v>
      </c>
      <c r="Q213" t="s" s="78">
        <v>17</v>
      </c>
      <c r="R213" s="79">
        <f>100*S213</f>
        <v>20.3445134</v>
      </c>
      <c r="S213" s="80">
        <v>0.203445134</v>
      </c>
      <c r="T213" s="28"/>
      <c r="U213" s="29">
        <v>77095</v>
      </c>
      <c r="V213" s="29">
        <v>47197</v>
      </c>
      <c r="W213" s="29">
        <v>140</v>
      </c>
      <c r="X213" s="29">
        <v>9727</v>
      </c>
      <c r="Y213" s="29">
        <v>11110</v>
      </c>
      <c r="Z213" s="31">
        <f>100*Y213/$V213</f>
        <v>23.5396317562557</v>
      </c>
      <c r="AA213" s="29">
        <f>IF(Z213&gt;$V$8,1,0)</f>
        <v>0</v>
      </c>
      <c r="AB213" s="31">
        <f>IF($I213=Y$16,Z213,0)</f>
        <v>23.5396317562557</v>
      </c>
      <c r="AC213" s="29">
        <v>20837</v>
      </c>
      <c r="AD213" s="31">
        <f>100*AC213/$V213</f>
        <v>44.1489925207111</v>
      </c>
      <c r="AE213" s="29">
        <f>IF(AD213&gt;$V$8,1,0)</f>
        <v>0</v>
      </c>
      <c r="AF213" s="31">
        <f>IF($I213=AC$16,AD213,0)</f>
        <v>0</v>
      </c>
      <c r="AG213" s="29">
        <v>2286</v>
      </c>
      <c r="AH213" s="31">
        <f>100*AG213/$V213</f>
        <v>4.84352819035108</v>
      </c>
      <c r="AI213" s="29">
        <f>IF(AH213&gt;$V$8,1,0)</f>
        <v>0</v>
      </c>
      <c r="AJ213" s="31">
        <f>IF($I213=AG$16,AH213,0)</f>
        <v>0</v>
      </c>
      <c r="AK213" s="29">
        <v>9602</v>
      </c>
      <c r="AL213" s="31">
        <f>100*AK213/$V213</f>
        <v>20.3445134224633</v>
      </c>
      <c r="AM213" s="29">
        <f>IF(AL213&gt;$V$8,1,0)</f>
        <v>0</v>
      </c>
      <c r="AN213" s="31">
        <f>IF($I213=AK$16,AL213,0)</f>
        <v>0</v>
      </c>
      <c r="AO213" s="29">
        <v>2151</v>
      </c>
      <c r="AP213" s="31">
        <f>100*AO213/$V213</f>
        <v>4.55749306099964</v>
      </c>
      <c r="AQ213" s="29">
        <f>IF(AP213&gt;$V$8,1,0)</f>
        <v>0</v>
      </c>
      <c r="AR213" s="31">
        <f>IF($I213=AO$16,AP213,0)</f>
        <v>0</v>
      </c>
      <c r="AS213" s="29">
        <v>0</v>
      </c>
      <c r="AT213" s="31">
        <f>100*AS213/$V213</f>
        <v>0</v>
      </c>
      <c r="AU213" s="29">
        <f>IF(AT213&gt;$V$8,1,0)</f>
        <v>0</v>
      </c>
      <c r="AV213" s="31">
        <f>IF($I213=AS$16,AT213,0)</f>
        <v>0</v>
      </c>
      <c r="AW213" s="29">
        <v>0</v>
      </c>
      <c r="AX213" s="31">
        <f>100*AW213/$V213</f>
        <v>0</v>
      </c>
      <c r="AY213" s="29">
        <f>IF(AX213&gt;$V$8,1,0)</f>
        <v>0</v>
      </c>
      <c r="AZ213" s="31">
        <f>IF($I213=AW$16,AX213,0)</f>
        <v>0</v>
      </c>
      <c r="BA213" s="29">
        <v>0</v>
      </c>
      <c r="BB213" s="31">
        <f>100*BA213/$V213</f>
        <v>0</v>
      </c>
      <c r="BC213" s="29">
        <f>IF(BB213&gt;$V$8,1,0)</f>
        <v>0</v>
      </c>
      <c r="BD213" s="31">
        <f>IF($I213=BA$16,BB213,0)</f>
        <v>0</v>
      </c>
      <c r="BE213" s="29">
        <v>0</v>
      </c>
      <c r="BF213" s="31">
        <f>100*BE213/$V213</f>
        <v>0</v>
      </c>
      <c r="BG213" s="29">
        <f>IF(BF213&gt;$V$8,1,0)</f>
        <v>0</v>
      </c>
      <c r="BH213" s="31">
        <f>IF($I213=BE$16,BF213,0)</f>
        <v>0</v>
      </c>
      <c r="BI213" s="29">
        <v>0</v>
      </c>
      <c r="BJ213" s="31">
        <f>100*BI213/$V213</f>
        <v>0</v>
      </c>
      <c r="BK213" s="29">
        <f>IF(BJ213&gt;$V$8,1,0)</f>
        <v>0</v>
      </c>
      <c r="BL213" s="31">
        <f>IF($I213=BI$16,BJ213,0)</f>
        <v>0</v>
      </c>
      <c r="BM213" s="29">
        <v>0</v>
      </c>
      <c r="BN213" s="31">
        <f>100*BM213/$V213</f>
        <v>0</v>
      </c>
      <c r="BO213" s="29">
        <f>IF(BN213&gt;$V$8,1,0)</f>
        <v>0</v>
      </c>
      <c r="BP213" s="31">
        <f>IF($I213=BM$16,BN213,0)</f>
        <v>0</v>
      </c>
      <c r="BQ213" s="29">
        <v>0</v>
      </c>
      <c r="BR213" s="31">
        <f>100*BQ213/$V213</f>
        <v>0</v>
      </c>
      <c r="BS213" s="29">
        <f>IF(BR213&gt;$V$8,1,0)</f>
        <v>0</v>
      </c>
      <c r="BT213" s="31">
        <f>IF($I213=BQ$16,BR213,0)</f>
        <v>0</v>
      </c>
      <c r="BU213" s="29">
        <v>0</v>
      </c>
      <c r="BV213" s="31">
        <f>100*BU213/$V213</f>
        <v>0</v>
      </c>
      <c r="BW213" s="29">
        <f>IF(BV213&gt;$V$8,1,0)</f>
        <v>0</v>
      </c>
      <c r="BX213" s="31">
        <f>IF($I213=BU$16,BV213,0)</f>
        <v>0</v>
      </c>
      <c r="BY213" s="29">
        <v>0</v>
      </c>
      <c r="BZ213" s="29">
        <v>0</v>
      </c>
      <c r="CA213" s="28"/>
      <c r="CB213" s="20"/>
      <c r="CC213" s="21"/>
    </row>
    <row r="214" ht="19.95" customHeight="1">
      <c r="A214" t="s" s="32">
        <v>514</v>
      </c>
      <c r="B214" t="s" s="71">
        <f>_xlfn.IFS(H214=0,F214,K214=1,I214,L214=1,Q214)</f>
        <v>9</v>
      </c>
      <c r="C214" s="72">
        <f>_xlfn.IFS(H214=0,G214,K214=1,J214,L214=1,R214)</f>
        <v>44.0773569701853</v>
      </c>
      <c r="D214" t="s" s="68">
        <f>IF(F214="Lab","over","under")</f>
        <v>111</v>
      </c>
      <c r="E214" t="s" s="68">
        <v>112</v>
      </c>
      <c r="F214" t="s" s="74">
        <v>9</v>
      </c>
      <c r="G214" s="81">
        <f>AD214</f>
        <v>44.0773569701853</v>
      </c>
      <c r="H214" s="82">
        <f>K214+L214</f>
        <v>0</v>
      </c>
      <c r="I214" t="s" s="77">
        <v>21</v>
      </c>
      <c r="J214" s="81">
        <f>AR214</f>
        <v>17.2925060435133</v>
      </c>
      <c r="K214" s="13"/>
      <c r="L214" s="13"/>
      <c r="M214" s="13"/>
      <c r="N214" s="13"/>
      <c r="O214" t="s" s="68">
        <v>515</v>
      </c>
      <c r="P214" t="s" s="68">
        <v>514</v>
      </c>
      <c r="Q214" t="s" s="78">
        <v>226</v>
      </c>
      <c r="R214" s="83">
        <f>100*S214</f>
        <v>7.5377</v>
      </c>
      <c r="S214" s="35">
        <v>0.075377</v>
      </c>
      <c r="T214" s="16"/>
      <c r="U214" s="37">
        <v>80735</v>
      </c>
      <c r="V214" s="37">
        <v>43435</v>
      </c>
      <c r="W214" s="37">
        <v>287</v>
      </c>
      <c r="X214" s="37">
        <v>11634</v>
      </c>
      <c r="Y214" s="37">
        <v>3114</v>
      </c>
      <c r="Z214" s="38">
        <f>100*Y214/$V214</f>
        <v>7.16933348681939</v>
      </c>
      <c r="AA214" s="37">
        <f>IF(Z214&gt;$V$8,1,0)</f>
        <v>0</v>
      </c>
      <c r="AB214" s="38">
        <f>IF($I214=Y$16,Z214,0)</f>
        <v>0</v>
      </c>
      <c r="AC214" s="37">
        <v>19145</v>
      </c>
      <c r="AD214" s="38">
        <f>100*AC214/$V214</f>
        <v>44.0773569701853</v>
      </c>
      <c r="AE214" s="37">
        <f>IF(AD214&gt;$V$8,1,0)</f>
        <v>0</v>
      </c>
      <c r="AF214" s="38">
        <f>IF($I214=AC$16,AD214,0)</f>
        <v>0</v>
      </c>
      <c r="AG214" s="37">
        <v>1926</v>
      </c>
      <c r="AH214" s="38">
        <f>100*AG214/$V214</f>
        <v>4.43421204098078</v>
      </c>
      <c r="AI214" s="37">
        <f>IF(AH214&gt;$V$8,1,0)</f>
        <v>0</v>
      </c>
      <c r="AJ214" s="38">
        <f>IF($I214=AG$16,AH214,0)</f>
        <v>0</v>
      </c>
      <c r="AK214" s="37">
        <v>2093</v>
      </c>
      <c r="AL214" s="38">
        <f>100*AK214/$V214</f>
        <v>4.81869460112812</v>
      </c>
      <c r="AM214" s="37">
        <f>IF(AL214&gt;$V$8,1,0)</f>
        <v>0</v>
      </c>
      <c r="AN214" s="38">
        <f>IF($I214=AK$16,AL214,0)</f>
        <v>0</v>
      </c>
      <c r="AO214" s="37">
        <v>7511</v>
      </c>
      <c r="AP214" s="38">
        <f>100*AO214/$V214</f>
        <v>17.2925060435133</v>
      </c>
      <c r="AQ214" s="37">
        <f>IF(AP214&gt;$V$8,1,0)</f>
        <v>0</v>
      </c>
      <c r="AR214" s="38">
        <f>IF($I214=AO$16,AP214,0)</f>
        <v>17.2925060435133</v>
      </c>
      <c r="AS214" s="37">
        <v>0</v>
      </c>
      <c r="AT214" s="38">
        <f>100*AS214/$V214</f>
        <v>0</v>
      </c>
      <c r="AU214" s="37">
        <f>IF(AT214&gt;$V$8,1,0)</f>
        <v>0</v>
      </c>
      <c r="AV214" s="38">
        <f>IF($I214=AS$16,AT214,0)</f>
        <v>0</v>
      </c>
      <c r="AW214" s="37">
        <v>0</v>
      </c>
      <c r="AX214" s="38">
        <f>100*AW214/$V214</f>
        <v>0</v>
      </c>
      <c r="AY214" s="37">
        <f>IF(AX214&gt;$V$8,1,0)</f>
        <v>0</v>
      </c>
      <c r="AZ214" s="38">
        <f>IF($I214=AW$16,AX214,0)</f>
        <v>0</v>
      </c>
      <c r="BA214" s="37">
        <v>0</v>
      </c>
      <c r="BB214" s="38">
        <f>100*BA214/$V214</f>
        <v>0</v>
      </c>
      <c r="BC214" s="37">
        <f>IF(BB214&gt;$V$8,1,0)</f>
        <v>0</v>
      </c>
      <c r="BD214" s="38">
        <f>IF($I214=BA$16,BB214,0)</f>
        <v>0</v>
      </c>
      <c r="BE214" s="37">
        <v>0</v>
      </c>
      <c r="BF214" s="38">
        <f>100*BE214/$V214</f>
        <v>0</v>
      </c>
      <c r="BG214" s="37">
        <f>IF(BF214&gt;$V$8,1,0)</f>
        <v>0</v>
      </c>
      <c r="BH214" s="38">
        <f>IF($I214=BE$16,BF214,0)</f>
        <v>0</v>
      </c>
      <c r="BI214" s="37">
        <v>0</v>
      </c>
      <c r="BJ214" s="38">
        <f>100*BI214/$V214</f>
        <v>0</v>
      </c>
      <c r="BK214" s="37">
        <f>IF(BJ214&gt;$V$8,1,0)</f>
        <v>0</v>
      </c>
      <c r="BL214" s="38">
        <f>IF($I214=BI$16,BJ214,0)</f>
        <v>0</v>
      </c>
      <c r="BM214" s="37">
        <v>0</v>
      </c>
      <c r="BN214" s="38">
        <f>100*BM214/$V214</f>
        <v>0</v>
      </c>
      <c r="BO214" s="37">
        <f>IF(BN214&gt;$V$8,1,0)</f>
        <v>0</v>
      </c>
      <c r="BP214" s="38">
        <f>IF($I214=BM$16,BN214,0)</f>
        <v>0</v>
      </c>
      <c r="BQ214" s="37">
        <v>0</v>
      </c>
      <c r="BR214" s="38">
        <f>100*BQ214/$V214</f>
        <v>0</v>
      </c>
      <c r="BS214" s="37">
        <f>IF(BR214&gt;$V$8,1,0)</f>
        <v>0</v>
      </c>
      <c r="BT214" s="38">
        <f>IF($I214=BQ$16,BR214,0)</f>
        <v>0</v>
      </c>
      <c r="BU214" s="37">
        <v>0</v>
      </c>
      <c r="BV214" s="38">
        <f>100*BU214/$V214</f>
        <v>0</v>
      </c>
      <c r="BW214" s="37">
        <f>IF(BV214&gt;$V$8,1,0)</f>
        <v>0</v>
      </c>
      <c r="BX214" s="38">
        <f>IF($I214=BU$16,BV214,0)</f>
        <v>0</v>
      </c>
      <c r="BY214" s="37">
        <v>0</v>
      </c>
      <c r="BZ214" s="37">
        <v>0</v>
      </c>
      <c r="CA214" s="16"/>
      <c r="CB214" s="20"/>
      <c r="CC214" s="21"/>
    </row>
    <row r="215" ht="15.75" customHeight="1">
      <c r="A215" t="s" s="32">
        <v>516</v>
      </c>
      <c r="B215" t="s" s="71">
        <f>_xlfn.IFS(H215=0,F215,K215=1,I215,L215=1,Q215)</f>
        <v>9</v>
      </c>
      <c r="C215" s="72">
        <f>_xlfn.IFS(H215=0,G215,K215=1,J215,L215=1,R215)</f>
        <v>44.0438045911425</v>
      </c>
      <c r="D215" t="s" s="73">
        <f>IF(F215="Lab","over","under")</f>
        <v>111</v>
      </c>
      <c r="E215" t="s" s="73">
        <v>112</v>
      </c>
      <c r="F215" t="s" s="74">
        <v>9</v>
      </c>
      <c r="G215" s="75">
        <f>AD215</f>
        <v>44.0438045911425</v>
      </c>
      <c r="H215" s="76">
        <f>K215+L215</f>
        <v>0</v>
      </c>
      <c r="I215" t="s" s="77">
        <v>5</v>
      </c>
      <c r="J215" s="75">
        <f>AB215</f>
        <v>25.5453627704868</v>
      </c>
      <c r="K215" s="25"/>
      <c r="L215" s="25"/>
      <c r="M215" s="25"/>
      <c r="N215" s="25"/>
      <c r="O215" t="s" s="73">
        <v>517</v>
      </c>
      <c r="P215" t="s" s="73">
        <v>516</v>
      </c>
      <c r="Q215" t="s" s="78">
        <v>17</v>
      </c>
      <c r="R215" s="79">
        <f>100*S215</f>
        <v>16.3016284</v>
      </c>
      <c r="S215" s="80">
        <v>0.163016284</v>
      </c>
      <c r="T215" s="28"/>
      <c r="U215" s="29">
        <v>73979</v>
      </c>
      <c r="V215" s="29">
        <v>45566</v>
      </c>
      <c r="W215" s="29">
        <v>192</v>
      </c>
      <c r="X215" s="29">
        <v>8429</v>
      </c>
      <c r="Y215" s="29">
        <v>11640</v>
      </c>
      <c r="Z215" s="31">
        <f>100*Y215/$V215</f>
        <v>25.5453627704868</v>
      </c>
      <c r="AA215" s="29">
        <f>IF(Z215&gt;$V$8,1,0)</f>
        <v>0</v>
      </c>
      <c r="AB215" s="31">
        <f>IF($I215=Y$16,Z215,0)</f>
        <v>25.5453627704868</v>
      </c>
      <c r="AC215" s="29">
        <v>20069</v>
      </c>
      <c r="AD215" s="31">
        <f>100*AC215/$V215</f>
        <v>44.0438045911425</v>
      </c>
      <c r="AE215" s="29">
        <f>IF(AD215&gt;$V$8,1,0)</f>
        <v>0</v>
      </c>
      <c r="AF215" s="31">
        <f>IF($I215=AC$16,AD215,0)</f>
        <v>0</v>
      </c>
      <c r="AG215" s="29">
        <v>2423</v>
      </c>
      <c r="AH215" s="31">
        <f>100*AG215/$V215</f>
        <v>5.31756133959531</v>
      </c>
      <c r="AI215" s="29">
        <f>IF(AH215&gt;$V$8,1,0)</f>
        <v>0</v>
      </c>
      <c r="AJ215" s="31">
        <f>IF($I215=AG$16,AH215,0)</f>
        <v>0</v>
      </c>
      <c r="AK215" s="29">
        <v>7428</v>
      </c>
      <c r="AL215" s="31">
        <f>100*AK215/$V215</f>
        <v>16.3016284071457</v>
      </c>
      <c r="AM215" s="29">
        <f>IF(AL215&gt;$V$8,1,0)</f>
        <v>0</v>
      </c>
      <c r="AN215" s="31">
        <f>IF($I215=AK$16,AL215,0)</f>
        <v>0</v>
      </c>
      <c r="AO215" s="29">
        <v>3079</v>
      </c>
      <c r="AP215" s="31">
        <f>100*AO215/$V215</f>
        <v>6.75723126892859</v>
      </c>
      <c r="AQ215" s="29">
        <f>IF(AP215&gt;$V$8,1,0)</f>
        <v>0</v>
      </c>
      <c r="AR215" s="31">
        <f>IF($I215=AO$16,AP215,0)</f>
        <v>0</v>
      </c>
      <c r="AS215" s="29">
        <v>0</v>
      </c>
      <c r="AT215" s="31">
        <f>100*AS215/$V215</f>
        <v>0</v>
      </c>
      <c r="AU215" s="29">
        <f>IF(AT215&gt;$V$8,1,0)</f>
        <v>0</v>
      </c>
      <c r="AV215" s="31">
        <f>IF($I215=AS$16,AT215,0)</f>
        <v>0</v>
      </c>
      <c r="AW215" s="29">
        <v>0</v>
      </c>
      <c r="AX215" s="31">
        <f>100*AW215/$V215</f>
        <v>0</v>
      </c>
      <c r="AY215" s="29">
        <f>IF(AX215&gt;$V$8,1,0)</f>
        <v>0</v>
      </c>
      <c r="AZ215" s="31">
        <f>IF($I215=AW$16,AX215,0)</f>
        <v>0</v>
      </c>
      <c r="BA215" s="29">
        <v>0</v>
      </c>
      <c r="BB215" s="31">
        <f>100*BA215/$V215</f>
        <v>0</v>
      </c>
      <c r="BC215" s="29">
        <f>IF(BB215&gt;$V$8,1,0)</f>
        <v>0</v>
      </c>
      <c r="BD215" s="31">
        <f>IF($I215=BA$16,BB215,0)</f>
        <v>0</v>
      </c>
      <c r="BE215" s="29">
        <v>0</v>
      </c>
      <c r="BF215" s="31">
        <f>100*BE215/$V215</f>
        <v>0</v>
      </c>
      <c r="BG215" s="29">
        <f>IF(BF215&gt;$V$8,1,0)</f>
        <v>0</v>
      </c>
      <c r="BH215" s="31">
        <f>IF($I215=BE$16,BF215,0)</f>
        <v>0</v>
      </c>
      <c r="BI215" s="29">
        <v>0</v>
      </c>
      <c r="BJ215" s="31">
        <f>100*BI215/$V215</f>
        <v>0</v>
      </c>
      <c r="BK215" s="29">
        <f>IF(BJ215&gt;$V$8,1,0)</f>
        <v>0</v>
      </c>
      <c r="BL215" s="31">
        <f>IF($I215=BI$16,BJ215,0)</f>
        <v>0</v>
      </c>
      <c r="BM215" s="29">
        <v>0</v>
      </c>
      <c r="BN215" s="31">
        <f>100*BM215/$V215</f>
        <v>0</v>
      </c>
      <c r="BO215" s="29">
        <f>IF(BN215&gt;$V$8,1,0)</f>
        <v>0</v>
      </c>
      <c r="BP215" s="31">
        <f>IF($I215=BM$16,BN215,0)</f>
        <v>0</v>
      </c>
      <c r="BQ215" s="29">
        <v>0</v>
      </c>
      <c r="BR215" s="31">
        <f>100*BQ215/$V215</f>
        <v>0</v>
      </c>
      <c r="BS215" s="29">
        <f>IF(BR215&gt;$V$8,1,0)</f>
        <v>0</v>
      </c>
      <c r="BT215" s="31">
        <f>IF($I215=BQ$16,BR215,0)</f>
        <v>0</v>
      </c>
      <c r="BU215" s="29">
        <v>0</v>
      </c>
      <c r="BV215" s="31">
        <f>100*BU215/$V215</f>
        <v>0</v>
      </c>
      <c r="BW215" s="29">
        <f>IF(BV215&gt;$V$8,1,0)</f>
        <v>0</v>
      </c>
      <c r="BX215" s="31">
        <f>IF($I215=BU$16,BV215,0)</f>
        <v>0</v>
      </c>
      <c r="BY215" s="29">
        <v>884</v>
      </c>
      <c r="BZ215" s="29">
        <v>0</v>
      </c>
      <c r="CA215" s="28"/>
      <c r="CB215" s="20"/>
      <c r="CC215" s="21"/>
    </row>
    <row r="216" ht="15.75" customHeight="1">
      <c r="A216" t="s" s="32">
        <v>518</v>
      </c>
      <c r="B216" t="s" s="71">
        <f>_xlfn.IFS(H216=0,F216,K216=1,I216,L216=1,Q216)</f>
        <v>9</v>
      </c>
      <c r="C216" s="72">
        <f>_xlfn.IFS(H216=0,G216,K216=1,J216,L216=1,R216)</f>
        <v>43.978272624490</v>
      </c>
      <c r="D216" t="s" s="68">
        <f>IF(F216="Lab","over","under")</f>
        <v>111</v>
      </c>
      <c r="E216" t="s" s="68">
        <v>112</v>
      </c>
      <c r="F216" t="s" s="74">
        <v>9</v>
      </c>
      <c r="G216" s="81">
        <f>AD216</f>
        <v>43.978272624490</v>
      </c>
      <c r="H216" s="82">
        <f>K216+L216</f>
        <v>0</v>
      </c>
      <c r="I216" t="s" s="77">
        <v>5</v>
      </c>
      <c r="J216" s="81">
        <f>AB216</f>
        <v>20.2280882858969</v>
      </c>
      <c r="K216" s="13"/>
      <c r="L216" s="13"/>
      <c r="M216" s="13"/>
      <c r="N216" s="13"/>
      <c r="O216" t="s" s="68">
        <v>519</v>
      </c>
      <c r="P216" t="s" s="68">
        <v>518</v>
      </c>
      <c r="Q216" t="s" s="78">
        <v>21</v>
      </c>
      <c r="R216" s="83">
        <f>100*S216</f>
        <v>19.6554097</v>
      </c>
      <c r="S216" s="35">
        <v>0.196554097</v>
      </c>
      <c r="T216" s="16"/>
      <c r="U216" s="37">
        <v>68784</v>
      </c>
      <c r="V216" s="37">
        <v>40686</v>
      </c>
      <c r="W216" s="37">
        <v>557</v>
      </c>
      <c r="X216" s="37">
        <v>9663</v>
      </c>
      <c r="Y216" s="37">
        <v>8230</v>
      </c>
      <c r="Z216" s="38">
        <f>100*Y216/$V216</f>
        <v>20.2280882858969</v>
      </c>
      <c r="AA216" s="37">
        <f>IF(Z216&gt;$V$8,1,0)</f>
        <v>0</v>
      </c>
      <c r="AB216" s="38">
        <f>IF($I216=Y$16,Z216,0)</f>
        <v>20.2280882858969</v>
      </c>
      <c r="AC216" s="37">
        <v>17893</v>
      </c>
      <c r="AD216" s="38">
        <f>100*AC216/$V216</f>
        <v>43.978272624490</v>
      </c>
      <c r="AE216" s="37">
        <f>IF(AD216&gt;$V$8,1,0)</f>
        <v>0</v>
      </c>
      <c r="AF216" s="38">
        <f>IF($I216=AC$16,AD216,0)</f>
        <v>0</v>
      </c>
      <c r="AG216" s="37">
        <v>3949</v>
      </c>
      <c r="AH216" s="38">
        <f>100*AG216/$V216</f>
        <v>9.706041390158781</v>
      </c>
      <c r="AI216" s="37">
        <f>IF(AH216&gt;$V$8,1,0)</f>
        <v>0</v>
      </c>
      <c r="AJ216" s="38">
        <f>IF($I216=AG$16,AH216,0)</f>
        <v>0</v>
      </c>
      <c r="AK216" s="37">
        <v>0</v>
      </c>
      <c r="AL216" s="38">
        <f>100*AK216/$V216</f>
        <v>0</v>
      </c>
      <c r="AM216" s="37">
        <f>IF(AL216&gt;$V$8,1,0)</f>
        <v>0</v>
      </c>
      <c r="AN216" s="38">
        <f>IF($I216=AK$16,AL216,0)</f>
        <v>0</v>
      </c>
      <c r="AO216" s="37">
        <v>7997</v>
      </c>
      <c r="AP216" s="38">
        <f>100*AO216/$V216</f>
        <v>19.6554097232463</v>
      </c>
      <c r="AQ216" s="37">
        <f>IF(AP216&gt;$V$8,1,0)</f>
        <v>0</v>
      </c>
      <c r="AR216" s="38">
        <f>IF($I216=AO$16,AP216,0)</f>
        <v>0</v>
      </c>
      <c r="AS216" s="37">
        <v>0</v>
      </c>
      <c r="AT216" s="38">
        <f>100*AS216/$V216</f>
        <v>0</v>
      </c>
      <c r="AU216" s="37">
        <f>IF(AT216&gt;$V$8,1,0)</f>
        <v>0</v>
      </c>
      <c r="AV216" s="38">
        <f>IF($I216=AS$16,AT216,0)</f>
        <v>0</v>
      </c>
      <c r="AW216" s="37">
        <v>0</v>
      </c>
      <c r="AX216" s="38">
        <f>100*AW216/$V216</f>
        <v>0</v>
      </c>
      <c r="AY216" s="37">
        <f>IF(AX216&gt;$V$8,1,0)</f>
        <v>0</v>
      </c>
      <c r="AZ216" s="38">
        <f>IF($I216=AW$16,AX216,0)</f>
        <v>0</v>
      </c>
      <c r="BA216" s="37">
        <v>0</v>
      </c>
      <c r="BB216" s="38">
        <f>100*BA216/$V216</f>
        <v>0</v>
      </c>
      <c r="BC216" s="37">
        <f>IF(BB216&gt;$V$8,1,0)</f>
        <v>0</v>
      </c>
      <c r="BD216" s="38">
        <f>IF($I216=BA$16,BB216,0)</f>
        <v>0</v>
      </c>
      <c r="BE216" s="37">
        <v>0</v>
      </c>
      <c r="BF216" s="38">
        <f>100*BE216/$V216</f>
        <v>0</v>
      </c>
      <c r="BG216" s="37">
        <f>IF(BF216&gt;$V$8,1,0)</f>
        <v>0</v>
      </c>
      <c r="BH216" s="38">
        <f>IF($I216=BE$16,BF216,0)</f>
        <v>0</v>
      </c>
      <c r="BI216" s="37">
        <v>0</v>
      </c>
      <c r="BJ216" s="38">
        <f>100*BI216/$V216</f>
        <v>0</v>
      </c>
      <c r="BK216" s="37">
        <f>IF(BJ216&gt;$V$8,1,0)</f>
        <v>0</v>
      </c>
      <c r="BL216" s="38">
        <f>IF($I216=BI$16,BJ216,0)</f>
        <v>0</v>
      </c>
      <c r="BM216" s="37">
        <v>0</v>
      </c>
      <c r="BN216" s="38">
        <f>100*BM216/$V216</f>
        <v>0</v>
      </c>
      <c r="BO216" s="37">
        <f>IF(BN216&gt;$V$8,1,0)</f>
        <v>0</v>
      </c>
      <c r="BP216" s="38">
        <f>IF($I216=BM$16,BN216,0)</f>
        <v>0</v>
      </c>
      <c r="BQ216" s="37">
        <v>0</v>
      </c>
      <c r="BR216" s="38">
        <f>100*BQ216/$V216</f>
        <v>0</v>
      </c>
      <c r="BS216" s="37">
        <f>IF(BR216&gt;$V$8,1,0)</f>
        <v>0</v>
      </c>
      <c r="BT216" s="38">
        <f>IF($I216=BQ$16,BR216,0)</f>
        <v>0</v>
      </c>
      <c r="BU216" s="37">
        <v>0</v>
      </c>
      <c r="BV216" s="38">
        <f>100*BU216/$V216</f>
        <v>0</v>
      </c>
      <c r="BW216" s="37">
        <f>IF(BV216&gt;$V$8,1,0)</f>
        <v>0</v>
      </c>
      <c r="BX216" s="38">
        <f>IF($I216=BU$16,BV216,0)</f>
        <v>0</v>
      </c>
      <c r="BY216" s="37">
        <v>0</v>
      </c>
      <c r="BZ216" s="37">
        <v>0</v>
      </c>
      <c r="CA216" s="16"/>
      <c r="CB216" s="20"/>
      <c r="CC216" s="21"/>
    </row>
    <row r="217" ht="15.75" customHeight="1">
      <c r="A217" t="s" s="32">
        <v>520</v>
      </c>
      <c r="B217" t="s" s="71">
        <f>_xlfn.IFS(H217=0,F217,K217=1,I217,L217=1,Q217)</f>
        <v>9</v>
      </c>
      <c r="C217" s="72">
        <f>_xlfn.IFS(H217=0,G217,K217=1,J217,L217=1,R217)</f>
        <v>43.9727424208511</v>
      </c>
      <c r="D217" t="s" s="73">
        <f>IF(F217="Lab","over","under")</f>
        <v>111</v>
      </c>
      <c r="E217" t="s" s="73">
        <v>112</v>
      </c>
      <c r="F217" t="s" s="74">
        <v>9</v>
      </c>
      <c r="G217" s="75">
        <f>AD217</f>
        <v>43.9727424208511</v>
      </c>
      <c r="H217" s="76">
        <f>K217+L217</f>
        <v>0</v>
      </c>
      <c r="I217" t="s" s="77">
        <v>5</v>
      </c>
      <c r="J217" s="75">
        <f>AB217</f>
        <v>23.0246959635902</v>
      </c>
      <c r="K217" s="25"/>
      <c r="L217" s="25"/>
      <c r="M217" s="25"/>
      <c r="N217" s="25"/>
      <c r="O217" t="s" s="73">
        <v>521</v>
      </c>
      <c r="P217" t="s" s="73">
        <v>520</v>
      </c>
      <c r="Q217" t="s" s="78">
        <v>17</v>
      </c>
      <c r="R217" s="79">
        <f>100*S217</f>
        <v>20.3611132</v>
      </c>
      <c r="S217" s="80">
        <v>0.203611132</v>
      </c>
      <c r="T217" s="28"/>
      <c r="U217" s="29">
        <v>71854</v>
      </c>
      <c r="V217" s="29">
        <v>40209</v>
      </c>
      <c r="W217" s="29">
        <v>114</v>
      </c>
      <c r="X217" s="29">
        <v>8423</v>
      </c>
      <c r="Y217" s="29">
        <v>9258</v>
      </c>
      <c r="Z217" s="31">
        <f>100*Y217/$V217</f>
        <v>23.0246959635902</v>
      </c>
      <c r="AA217" s="29">
        <f>IF(Z217&gt;$V$8,1,0)</f>
        <v>0</v>
      </c>
      <c r="AB217" s="31">
        <f>IF($I217=Y$16,Z217,0)</f>
        <v>23.0246959635902</v>
      </c>
      <c r="AC217" s="29">
        <v>17681</v>
      </c>
      <c r="AD217" s="31">
        <f>100*AC217/$V217</f>
        <v>43.9727424208511</v>
      </c>
      <c r="AE217" s="29">
        <f>IF(AD217&gt;$V$8,1,0)</f>
        <v>0</v>
      </c>
      <c r="AF217" s="31">
        <f>IF($I217=AC$16,AD217,0)</f>
        <v>0</v>
      </c>
      <c r="AG217" s="29">
        <v>1798</v>
      </c>
      <c r="AH217" s="31">
        <f>100*AG217/$V217</f>
        <v>4.47163570344948</v>
      </c>
      <c r="AI217" s="29">
        <f>IF(AH217&gt;$V$8,1,0)</f>
        <v>0</v>
      </c>
      <c r="AJ217" s="31">
        <f>IF($I217=AG$16,AH217,0)</f>
        <v>0</v>
      </c>
      <c r="AK217" s="29">
        <v>8187</v>
      </c>
      <c r="AL217" s="31">
        <f>100*AK217/$V217</f>
        <v>20.3611131836156</v>
      </c>
      <c r="AM217" s="29">
        <f>IF(AL217&gt;$V$8,1,0)</f>
        <v>0</v>
      </c>
      <c r="AN217" s="31">
        <f>IF($I217=AK$16,AL217,0)</f>
        <v>0</v>
      </c>
      <c r="AO217" s="29">
        <v>2522</v>
      </c>
      <c r="AP217" s="31">
        <f>100*AO217/$V217</f>
        <v>6.27222761073392</v>
      </c>
      <c r="AQ217" s="29">
        <f>IF(AP217&gt;$V$8,1,0)</f>
        <v>0</v>
      </c>
      <c r="AR217" s="31">
        <f>IF($I217=AO$16,AP217,0)</f>
        <v>0</v>
      </c>
      <c r="AS217" s="29">
        <v>0</v>
      </c>
      <c r="AT217" s="31">
        <f>100*AS217/$V217</f>
        <v>0</v>
      </c>
      <c r="AU217" s="29">
        <f>IF(AT217&gt;$V$8,1,0)</f>
        <v>0</v>
      </c>
      <c r="AV217" s="31">
        <f>IF($I217=AS$16,AT217,0)</f>
        <v>0</v>
      </c>
      <c r="AW217" s="29">
        <v>0</v>
      </c>
      <c r="AX217" s="31">
        <f>100*AW217/$V217</f>
        <v>0</v>
      </c>
      <c r="AY217" s="29">
        <f>IF(AX217&gt;$V$8,1,0)</f>
        <v>0</v>
      </c>
      <c r="AZ217" s="31">
        <f>IF($I217=AW$16,AX217,0)</f>
        <v>0</v>
      </c>
      <c r="BA217" s="29">
        <v>0</v>
      </c>
      <c r="BB217" s="31">
        <f>100*BA217/$V217</f>
        <v>0</v>
      </c>
      <c r="BC217" s="29">
        <f>IF(BB217&gt;$V$8,1,0)</f>
        <v>0</v>
      </c>
      <c r="BD217" s="31">
        <f>IF($I217=BA$16,BB217,0)</f>
        <v>0</v>
      </c>
      <c r="BE217" s="29">
        <v>0</v>
      </c>
      <c r="BF217" s="31">
        <f>100*BE217/$V217</f>
        <v>0</v>
      </c>
      <c r="BG217" s="29">
        <f>IF(BF217&gt;$V$8,1,0)</f>
        <v>0</v>
      </c>
      <c r="BH217" s="31">
        <f>IF($I217=BE$16,BF217,0)</f>
        <v>0</v>
      </c>
      <c r="BI217" s="29">
        <v>0</v>
      </c>
      <c r="BJ217" s="31">
        <f>100*BI217/$V217</f>
        <v>0</v>
      </c>
      <c r="BK217" s="29">
        <f>IF(BJ217&gt;$V$8,1,0)</f>
        <v>0</v>
      </c>
      <c r="BL217" s="31">
        <f>IF($I217=BI$16,BJ217,0)</f>
        <v>0</v>
      </c>
      <c r="BM217" s="29">
        <v>0</v>
      </c>
      <c r="BN217" s="31">
        <f>100*BM217/$V217</f>
        <v>0</v>
      </c>
      <c r="BO217" s="29">
        <f>IF(BN217&gt;$V$8,1,0)</f>
        <v>0</v>
      </c>
      <c r="BP217" s="31">
        <f>IF($I217=BM$16,BN217,0)</f>
        <v>0</v>
      </c>
      <c r="BQ217" s="29">
        <v>0</v>
      </c>
      <c r="BR217" s="31">
        <f>100*BQ217/$V217</f>
        <v>0</v>
      </c>
      <c r="BS217" s="29">
        <f>IF(BR217&gt;$V$8,1,0)</f>
        <v>0</v>
      </c>
      <c r="BT217" s="31">
        <f>IF($I217=BQ$16,BR217,0)</f>
        <v>0</v>
      </c>
      <c r="BU217" s="29">
        <v>0</v>
      </c>
      <c r="BV217" s="31">
        <f>100*BU217/$V217</f>
        <v>0</v>
      </c>
      <c r="BW217" s="29">
        <f>IF(BV217&gt;$V$8,1,0)</f>
        <v>0</v>
      </c>
      <c r="BX217" s="31">
        <f>IF($I217=BU$16,BV217,0)</f>
        <v>0</v>
      </c>
      <c r="BY217" s="29">
        <v>0</v>
      </c>
      <c r="BZ217" s="29">
        <v>0</v>
      </c>
      <c r="CA217" s="28"/>
      <c r="CB217" s="20"/>
      <c r="CC217" s="21"/>
    </row>
    <row r="218" ht="15.75" customHeight="1">
      <c r="A218" t="s" s="32">
        <v>522</v>
      </c>
      <c r="B218" t="s" s="71">
        <f>_xlfn.IFS(H218=0,F218,K218=1,I218,L218=1,Q218)</f>
        <v>9</v>
      </c>
      <c r="C218" s="72">
        <f>_xlfn.IFS(H218=0,G218,K218=1,J218,L218=1,R218)</f>
        <v>43.9287754713388</v>
      </c>
      <c r="D218" t="s" s="68">
        <f>IF(F218="Lab","over","under")</f>
        <v>111</v>
      </c>
      <c r="E218" t="s" s="68">
        <v>112</v>
      </c>
      <c r="F218" t="s" s="74">
        <v>9</v>
      </c>
      <c r="G218" s="81">
        <f>AD218</f>
        <v>43.9287754713388</v>
      </c>
      <c r="H218" s="82">
        <f>K218+L218</f>
        <v>0</v>
      </c>
      <c r="I218" t="s" s="77">
        <v>5</v>
      </c>
      <c r="J218" s="81">
        <f>AB218</f>
        <v>28.4860026661588</v>
      </c>
      <c r="K218" s="13"/>
      <c r="L218" s="13"/>
      <c r="M218" s="13"/>
      <c r="N218" s="13"/>
      <c r="O218" t="s" s="68">
        <v>523</v>
      </c>
      <c r="P218" t="s" s="68">
        <v>522</v>
      </c>
      <c r="Q218" t="s" s="78">
        <v>17</v>
      </c>
      <c r="R218" s="83">
        <f>100*S218</f>
        <v>12.8737383</v>
      </c>
      <c r="S218" s="35">
        <v>0.128737383</v>
      </c>
      <c r="T218" s="16"/>
      <c r="U218" s="37">
        <v>75877</v>
      </c>
      <c r="V218" s="37">
        <v>52510</v>
      </c>
      <c r="W218" s="37">
        <v>179</v>
      </c>
      <c r="X218" s="37">
        <v>8109</v>
      </c>
      <c r="Y218" s="37">
        <v>14958</v>
      </c>
      <c r="Z218" s="38">
        <f>100*Y218/$V218</f>
        <v>28.4860026661588</v>
      </c>
      <c r="AA218" s="37">
        <f>IF(Z218&gt;$V$8,1,0)</f>
        <v>0</v>
      </c>
      <c r="AB218" s="38">
        <f>IF($I218=Y$16,Z218,0)</f>
        <v>28.4860026661588</v>
      </c>
      <c r="AC218" s="37">
        <v>23067</v>
      </c>
      <c r="AD218" s="38">
        <f>100*AC218/$V218</f>
        <v>43.9287754713388</v>
      </c>
      <c r="AE218" s="37">
        <f>IF(AD218&gt;$V$8,1,0)</f>
        <v>0</v>
      </c>
      <c r="AF218" s="38">
        <f>IF($I218=AC$16,AD218,0)</f>
        <v>0</v>
      </c>
      <c r="AG218" s="37">
        <v>4913</v>
      </c>
      <c r="AH218" s="38">
        <f>100*AG218/$V218</f>
        <v>9.35631308322224</v>
      </c>
      <c r="AI218" s="37">
        <f>IF(AH218&gt;$V$8,1,0)</f>
        <v>0</v>
      </c>
      <c r="AJ218" s="38">
        <f>IF($I218=AG$16,AH218,0)</f>
        <v>0</v>
      </c>
      <c r="AK218" s="37">
        <v>6760</v>
      </c>
      <c r="AL218" s="38">
        <f>100*AK218/$V218</f>
        <v>12.8737383355551</v>
      </c>
      <c r="AM218" s="37">
        <f>IF(AL218&gt;$V$8,1,0)</f>
        <v>0</v>
      </c>
      <c r="AN218" s="38">
        <f>IF($I218=AK$16,AL218,0)</f>
        <v>0</v>
      </c>
      <c r="AO218" s="37">
        <v>2631</v>
      </c>
      <c r="AP218" s="38">
        <f>100*AO218/$V218</f>
        <v>5.01047419539135</v>
      </c>
      <c r="AQ218" s="37">
        <f>IF(AP218&gt;$V$8,1,0)</f>
        <v>0</v>
      </c>
      <c r="AR218" s="38">
        <f>IF($I218=AO$16,AP218,0)</f>
        <v>0</v>
      </c>
      <c r="AS218" s="37">
        <v>0</v>
      </c>
      <c r="AT218" s="38">
        <f>100*AS218/$V218</f>
        <v>0</v>
      </c>
      <c r="AU218" s="37">
        <f>IF(AT218&gt;$V$8,1,0)</f>
        <v>0</v>
      </c>
      <c r="AV218" s="38">
        <f>IF($I218=AS$16,AT218,0)</f>
        <v>0</v>
      </c>
      <c r="AW218" s="37">
        <v>0</v>
      </c>
      <c r="AX218" s="38">
        <f>100*AW218/$V218</f>
        <v>0</v>
      </c>
      <c r="AY218" s="37">
        <f>IF(AX218&gt;$V$8,1,0)</f>
        <v>0</v>
      </c>
      <c r="AZ218" s="38">
        <f>IF($I218=AW$16,AX218,0)</f>
        <v>0</v>
      </c>
      <c r="BA218" s="37">
        <v>0</v>
      </c>
      <c r="BB218" s="38">
        <f>100*BA218/$V218</f>
        <v>0</v>
      </c>
      <c r="BC218" s="37">
        <f>IF(BB218&gt;$V$8,1,0)</f>
        <v>0</v>
      </c>
      <c r="BD218" s="38">
        <f>IF($I218=BA$16,BB218,0)</f>
        <v>0</v>
      </c>
      <c r="BE218" s="37">
        <v>0</v>
      </c>
      <c r="BF218" s="38">
        <f>100*BE218/$V218</f>
        <v>0</v>
      </c>
      <c r="BG218" s="37">
        <f>IF(BF218&gt;$V$8,1,0)</f>
        <v>0</v>
      </c>
      <c r="BH218" s="38">
        <f>IF($I218=BE$16,BF218,0)</f>
        <v>0</v>
      </c>
      <c r="BI218" s="37">
        <v>0</v>
      </c>
      <c r="BJ218" s="38">
        <f>100*BI218/$V218</f>
        <v>0</v>
      </c>
      <c r="BK218" s="37">
        <f>IF(BJ218&gt;$V$8,1,0)</f>
        <v>0</v>
      </c>
      <c r="BL218" s="38">
        <f>IF($I218=BI$16,BJ218,0)</f>
        <v>0</v>
      </c>
      <c r="BM218" s="37">
        <v>0</v>
      </c>
      <c r="BN218" s="38">
        <f>100*BM218/$V218</f>
        <v>0</v>
      </c>
      <c r="BO218" s="37">
        <f>IF(BN218&gt;$V$8,1,0)</f>
        <v>0</v>
      </c>
      <c r="BP218" s="38">
        <f>IF($I218=BM$16,BN218,0)</f>
        <v>0</v>
      </c>
      <c r="BQ218" s="37">
        <v>0</v>
      </c>
      <c r="BR218" s="38">
        <f>100*BQ218/$V218</f>
        <v>0</v>
      </c>
      <c r="BS218" s="37">
        <f>IF(BR218&gt;$V$8,1,0)</f>
        <v>0</v>
      </c>
      <c r="BT218" s="38">
        <f>IF($I218=BQ$16,BR218,0)</f>
        <v>0</v>
      </c>
      <c r="BU218" s="37">
        <v>0</v>
      </c>
      <c r="BV218" s="38">
        <f>100*BU218/$V218</f>
        <v>0</v>
      </c>
      <c r="BW218" s="37">
        <f>IF(BV218&gt;$V$8,1,0)</f>
        <v>0</v>
      </c>
      <c r="BX218" s="38">
        <f>IF($I218=BU$16,BV218,0)</f>
        <v>0</v>
      </c>
      <c r="BY218" s="37">
        <v>1045</v>
      </c>
      <c r="BZ218" s="37">
        <v>0</v>
      </c>
      <c r="CA218" s="16"/>
      <c r="CB218" s="20"/>
      <c r="CC218" s="21"/>
    </row>
    <row r="219" ht="15.75" customHeight="1">
      <c r="A219" t="s" s="32">
        <v>524</v>
      </c>
      <c r="B219" t="s" s="71">
        <f>_xlfn.IFS(H219=0,F219,K219=1,I219,L219=1,Q219)</f>
        <v>17</v>
      </c>
      <c r="C219" s="72">
        <f>_xlfn.IFS(H219=0,G219,K219=1,J219,L219=1,R219)</f>
        <v>24.770875045825</v>
      </c>
      <c r="D219" t="s" s="73">
        <f>IF(F219="Lab","over","under")</f>
        <v>111</v>
      </c>
      <c r="E219" t="s" s="73">
        <v>112</v>
      </c>
      <c r="F219" t="s" s="74">
        <v>9</v>
      </c>
      <c r="G219" s="75">
        <f>AD219</f>
        <v>43.9214912157018</v>
      </c>
      <c r="H219" s="76">
        <f>K219+L219</f>
        <v>1</v>
      </c>
      <c r="I219" t="s" s="77">
        <v>17</v>
      </c>
      <c r="J219" s="75">
        <f>AN219</f>
        <v>24.770875045825</v>
      </c>
      <c r="K219" s="76">
        <v>1</v>
      </c>
      <c r="L219" s="25"/>
      <c r="M219" s="25"/>
      <c r="N219" s="25"/>
      <c r="O219" t="s" s="73">
        <v>525</v>
      </c>
      <c r="P219" t="s" s="73">
        <v>524</v>
      </c>
      <c r="Q219" t="s" s="78">
        <v>5</v>
      </c>
      <c r="R219" s="79">
        <f>100*S219</f>
        <v>12.3374975</v>
      </c>
      <c r="S219" s="80">
        <v>0.123374975</v>
      </c>
      <c r="T219" s="28"/>
      <c r="U219" s="29">
        <v>71002</v>
      </c>
      <c r="V219" s="29">
        <v>35461</v>
      </c>
      <c r="W219" s="29">
        <v>136</v>
      </c>
      <c r="X219" s="29">
        <v>6791</v>
      </c>
      <c r="Y219" s="29">
        <v>4375</v>
      </c>
      <c r="Z219" s="31">
        <f>100*Y219/$V219</f>
        <v>12.3374975325005</v>
      </c>
      <c r="AA219" s="29">
        <f>IF(Z219&gt;$V$8,1,0)</f>
        <v>0</v>
      </c>
      <c r="AB219" s="31">
        <f>IF($I219=Y$16,Z219,0)</f>
        <v>0</v>
      </c>
      <c r="AC219" s="29">
        <v>15575</v>
      </c>
      <c r="AD219" s="31">
        <f>100*AC219/$V219</f>
        <v>43.9214912157018</v>
      </c>
      <c r="AE219" s="29">
        <f>IF(AD219&gt;$V$8,1,0)</f>
        <v>0</v>
      </c>
      <c r="AF219" s="31">
        <f>IF($I219=AC$16,AD219,0)</f>
        <v>0</v>
      </c>
      <c r="AG219" s="29">
        <v>1411</v>
      </c>
      <c r="AH219" s="31">
        <f>100*AG219/$V219</f>
        <v>3.97901920419616</v>
      </c>
      <c r="AI219" s="29">
        <f>IF(AH219&gt;$V$8,1,0)</f>
        <v>0</v>
      </c>
      <c r="AJ219" s="31">
        <f>IF($I219=AG$16,AH219,0)</f>
        <v>0</v>
      </c>
      <c r="AK219" s="29">
        <v>8784</v>
      </c>
      <c r="AL219" s="31">
        <f>100*AK219/$V219</f>
        <v>24.770875045825</v>
      </c>
      <c r="AM219" s="29">
        <f>IF(AL219&gt;$V$8,1,0)</f>
        <v>0</v>
      </c>
      <c r="AN219" s="31">
        <f>IF($I219=AK$16,AL219,0)</f>
        <v>24.770875045825</v>
      </c>
      <c r="AO219" s="29">
        <v>2481</v>
      </c>
      <c r="AP219" s="31">
        <f>100*AO219/$V219</f>
        <v>6.99641860071628</v>
      </c>
      <c r="AQ219" s="29">
        <f>IF(AP219&gt;$V$8,1,0)</f>
        <v>0</v>
      </c>
      <c r="AR219" s="31">
        <f>IF($I219=AO$16,AP219,0)</f>
        <v>0</v>
      </c>
      <c r="AS219" s="29">
        <v>0</v>
      </c>
      <c r="AT219" s="31">
        <f>100*AS219/$V219</f>
        <v>0</v>
      </c>
      <c r="AU219" s="29">
        <f>IF(AT219&gt;$V$8,1,0)</f>
        <v>0</v>
      </c>
      <c r="AV219" s="31">
        <f>IF($I219=AS$16,AT219,0)</f>
        <v>0</v>
      </c>
      <c r="AW219" s="29">
        <v>0</v>
      </c>
      <c r="AX219" s="31">
        <f>100*AW219/$V219</f>
        <v>0</v>
      </c>
      <c r="AY219" s="29">
        <f>IF(AX219&gt;$V$8,1,0)</f>
        <v>0</v>
      </c>
      <c r="AZ219" s="31">
        <f>IF($I219=AW$16,AX219,0)</f>
        <v>0</v>
      </c>
      <c r="BA219" s="29">
        <v>0</v>
      </c>
      <c r="BB219" s="31">
        <f>100*BA219/$V219</f>
        <v>0</v>
      </c>
      <c r="BC219" s="29">
        <f>IF(BB219&gt;$V$8,1,0)</f>
        <v>0</v>
      </c>
      <c r="BD219" s="31">
        <f>IF($I219=BA$16,BB219,0)</f>
        <v>0</v>
      </c>
      <c r="BE219" s="29">
        <v>0</v>
      </c>
      <c r="BF219" s="31">
        <f>100*BE219/$V219</f>
        <v>0</v>
      </c>
      <c r="BG219" s="29">
        <f>IF(BF219&gt;$V$8,1,0)</f>
        <v>0</v>
      </c>
      <c r="BH219" s="31">
        <f>IF($I219=BE$16,BF219,0)</f>
        <v>0</v>
      </c>
      <c r="BI219" s="29">
        <v>0</v>
      </c>
      <c r="BJ219" s="31">
        <f>100*BI219/$V219</f>
        <v>0</v>
      </c>
      <c r="BK219" s="29">
        <f>IF(BJ219&gt;$V$8,1,0)</f>
        <v>0</v>
      </c>
      <c r="BL219" s="31">
        <f>IF($I219=BI$16,BJ219,0)</f>
        <v>0</v>
      </c>
      <c r="BM219" s="29">
        <v>0</v>
      </c>
      <c r="BN219" s="31">
        <f>100*BM219/$V219</f>
        <v>0</v>
      </c>
      <c r="BO219" s="29">
        <f>IF(BN219&gt;$V$8,1,0)</f>
        <v>0</v>
      </c>
      <c r="BP219" s="31">
        <f>IF($I219=BM$16,BN219,0)</f>
        <v>0</v>
      </c>
      <c r="BQ219" s="29">
        <v>0</v>
      </c>
      <c r="BR219" s="31">
        <f>100*BQ219/$V219</f>
        <v>0</v>
      </c>
      <c r="BS219" s="29">
        <f>IF(BR219&gt;$V$8,1,0)</f>
        <v>0</v>
      </c>
      <c r="BT219" s="31">
        <f>IF($I219=BQ$16,BR219,0)</f>
        <v>0</v>
      </c>
      <c r="BU219" s="29">
        <v>0</v>
      </c>
      <c r="BV219" s="31">
        <f>100*BU219/$V219</f>
        <v>0</v>
      </c>
      <c r="BW219" s="29">
        <f>IF(BV219&gt;$V$8,1,0)</f>
        <v>0</v>
      </c>
      <c r="BX219" s="31">
        <f>IF($I219=BU$16,BV219,0)</f>
        <v>0</v>
      </c>
      <c r="BY219" s="29">
        <v>439</v>
      </c>
      <c r="BZ219" s="29">
        <v>0</v>
      </c>
      <c r="CA219" s="28"/>
      <c r="CB219" s="20"/>
      <c r="CC219" s="21"/>
    </row>
    <row r="220" ht="15.75" customHeight="1">
      <c r="A220" t="s" s="32">
        <v>526</v>
      </c>
      <c r="B220" t="s" s="71">
        <f>_xlfn.IFS(H220=0,F220,K220=1,I220,L220=1,Q220)</f>
        <v>9</v>
      </c>
      <c r="C220" s="72">
        <f>_xlfn.IFS(H220=0,G220,K220=1,J220,L220=1,R220)</f>
        <v>43.9175952646768</v>
      </c>
      <c r="D220" t="s" s="68">
        <f>IF(F220="Lab","over","under")</f>
        <v>111</v>
      </c>
      <c r="E220" t="s" s="68">
        <v>112</v>
      </c>
      <c r="F220" t="s" s="74">
        <v>9</v>
      </c>
      <c r="G220" s="81">
        <f>AD220</f>
        <v>43.9175952646768</v>
      </c>
      <c r="H220" s="82">
        <f>K220+L220</f>
        <v>0</v>
      </c>
      <c r="I220" t="s" s="77">
        <v>5</v>
      </c>
      <c r="J220" s="81">
        <f>AB220</f>
        <v>20.3104922798222</v>
      </c>
      <c r="K220" s="13"/>
      <c r="L220" s="13"/>
      <c r="M220" s="13"/>
      <c r="N220" s="13"/>
      <c r="O220" t="s" s="68">
        <v>527</v>
      </c>
      <c r="P220" t="s" s="68">
        <v>526</v>
      </c>
      <c r="Q220" t="s" s="78">
        <v>17</v>
      </c>
      <c r="R220" s="83">
        <f>100*S220</f>
        <v>12.6071662</v>
      </c>
      <c r="S220" s="35">
        <v>0.126071662</v>
      </c>
      <c r="T220" s="16"/>
      <c r="U220" s="37">
        <v>71460</v>
      </c>
      <c r="V220" s="37">
        <v>47473</v>
      </c>
      <c r="W220" s="37">
        <v>232</v>
      </c>
      <c r="X220" s="37">
        <v>11207</v>
      </c>
      <c r="Y220" s="37">
        <v>9642</v>
      </c>
      <c r="Z220" s="38">
        <f>100*Y220/$V220</f>
        <v>20.3104922798222</v>
      </c>
      <c r="AA220" s="37">
        <f>IF(Z220&gt;$V$8,1,0)</f>
        <v>0</v>
      </c>
      <c r="AB220" s="38">
        <f>IF($I220=Y$16,Z220,0)</f>
        <v>20.3104922798222</v>
      </c>
      <c r="AC220" s="37">
        <v>20849</v>
      </c>
      <c r="AD220" s="38">
        <f>100*AC220/$V220</f>
        <v>43.9175952646768</v>
      </c>
      <c r="AE220" s="37">
        <f>IF(AD220&gt;$V$8,1,0)</f>
        <v>0</v>
      </c>
      <c r="AF220" s="38">
        <f>IF($I220=AC$16,AD220,0)</f>
        <v>0</v>
      </c>
      <c r="AG220" s="37">
        <v>3168</v>
      </c>
      <c r="AH220" s="38">
        <f>100*AG220/$V220</f>
        <v>6.67326690961178</v>
      </c>
      <c r="AI220" s="37">
        <f>IF(AH220&gt;$V$8,1,0)</f>
        <v>0</v>
      </c>
      <c r="AJ220" s="38">
        <f>IF($I220=AG$16,AH220,0)</f>
        <v>0</v>
      </c>
      <c r="AK220" s="37">
        <v>5985</v>
      </c>
      <c r="AL220" s="38">
        <f>100*AK220/$V220</f>
        <v>12.607166178670</v>
      </c>
      <c r="AM220" s="37">
        <f>IF(AL220&gt;$V$8,1,0)</f>
        <v>0</v>
      </c>
      <c r="AN220" s="38">
        <f>IF($I220=AK$16,AL220,0)</f>
        <v>0</v>
      </c>
      <c r="AO220" s="37">
        <v>3160</v>
      </c>
      <c r="AP220" s="38">
        <f>100*AO220/$V220</f>
        <v>6.6564152254966</v>
      </c>
      <c r="AQ220" s="37">
        <f>IF(AP220&gt;$V$8,1,0)</f>
        <v>0</v>
      </c>
      <c r="AR220" s="38">
        <f>IF($I220=AO$16,AP220,0)</f>
        <v>0</v>
      </c>
      <c r="AS220" s="37">
        <v>0</v>
      </c>
      <c r="AT220" s="38">
        <f>100*AS220/$V220</f>
        <v>0</v>
      </c>
      <c r="AU220" s="37">
        <f>IF(AT220&gt;$V$8,1,0)</f>
        <v>0</v>
      </c>
      <c r="AV220" s="38">
        <f>IF($I220=AS$16,AT220,0)</f>
        <v>0</v>
      </c>
      <c r="AW220" s="37">
        <v>4669</v>
      </c>
      <c r="AX220" s="38">
        <f>100*AW220/$V220</f>
        <v>9.835064141722659</v>
      </c>
      <c r="AY220" s="37">
        <f>IF(AX220&gt;$V$8,1,0)</f>
        <v>0</v>
      </c>
      <c r="AZ220" s="38">
        <f>IF($I220=AW$16,AX220,0)</f>
        <v>0</v>
      </c>
      <c r="BA220" s="37">
        <v>0</v>
      </c>
      <c r="BB220" s="38">
        <f>100*BA220/$V220</f>
        <v>0</v>
      </c>
      <c r="BC220" s="37">
        <f>IF(BB220&gt;$V$8,1,0)</f>
        <v>0</v>
      </c>
      <c r="BD220" s="38">
        <f>IF($I220=BA$16,BB220,0)</f>
        <v>0</v>
      </c>
      <c r="BE220" s="37">
        <v>0</v>
      </c>
      <c r="BF220" s="38">
        <f>100*BE220/$V220</f>
        <v>0</v>
      </c>
      <c r="BG220" s="37">
        <f>IF(BF220&gt;$V$8,1,0)</f>
        <v>0</v>
      </c>
      <c r="BH220" s="38">
        <f>IF($I220=BE$16,BF220,0)</f>
        <v>0</v>
      </c>
      <c r="BI220" s="37">
        <v>0</v>
      </c>
      <c r="BJ220" s="38">
        <f>100*BI220/$V220</f>
        <v>0</v>
      </c>
      <c r="BK220" s="37">
        <f>IF(BJ220&gt;$V$8,1,0)</f>
        <v>0</v>
      </c>
      <c r="BL220" s="38">
        <f>IF($I220=BI$16,BJ220,0)</f>
        <v>0</v>
      </c>
      <c r="BM220" s="37">
        <v>0</v>
      </c>
      <c r="BN220" s="38">
        <f>100*BM220/$V220</f>
        <v>0</v>
      </c>
      <c r="BO220" s="37">
        <f>IF(BN220&gt;$V$8,1,0)</f>
        <v>0</v>
      </c>
      <c r="BP220" s="38">
        <f>IF($I220=BM$16,BN220,0)</f>
        <v>0</v>
      </c>
      <c r="BQ220" s="37">
        <v>0</v>
      </c>
      <c r="BR220" s="38">
        <f>100*BQ220/$V220</f>
        <v>0</v>
      </c>
      <c r="BS220" s="37">
        <f>IF(BR220&gt;$V$8,1,0)</f>
        <v>0</v>
      </c>
      <c r="BT220" s="38">
        <f>IF($I220=BQ$16,BR220,0)</f>
        <v>0</v>
      </c>
      <c r="BU220" s="37">
        <v>0</v>
      </c>
      <c r="BV220" s="38">
        <f>100*BU220/$V220</f>
        <v>0</v>
      </c>
      <c r="BW220" s="37">
        <f>IF(BV220&gt;$V$8,1,0)</f>
        <v>0</v>
      </c>
      <c r="BX220" s="38">
        <f>IF($I220=BU$16,BV220,0)</f>
        <v>0</v>
      </c>
      <c r="BY220" s="37">
        <v>507</v>
      </c>
      <c r="BZ220" s="37">
        <v>0</v>
      </c>
      <c r="CA220" s="16"/>
      <c r="CB220" s="20"/>
      <c r="CC220" s="21"/>
    </row>
    <row r="221" ht="15.75" customHeight="1">
      <c r="A221" t="s" s="32">
        <v>528</v>
      </c>
      <c r="B221" t="s" s="71">
        <f>_xlfn.IFS(H221=0,F221,K221=1,I221,L221=1,Q221)</f>
        <v>9</v>
      </c>
      <c r="C221" s="72">
        <f>_xlfn.IFS(H221=0,G221,K221=1,J221,L221=1,R221)</f>
        <v>43.9046919779257</v>
      </c>
      <c r="D221" t="s" s="73">
        <f>IF(F221="Lab","over","under")</f>
        <v>111</v>
      </c>
      <c r="E221" t="s" s="73">
        <v>112</v>
      </c>
      <c r="F221" t="s" s="74">
        <v>9</v>
      </c>
      <c r="G221" s="75">
        <f>AD221</f>
        <v>43.9046919779257</v>
      </c>
      <c r="H221" s="76">
        <f>K221+L221</f>
        <v>0</v>
      </c>
      <c r="I221" t="s" s="77">
        <v>5</v>
      </c>
      <c r="J221" s="75">
        <f>AB221</f>
        <v>31.2948532720684</v>
      </c>
      <c r="K221" s="25"/>
      <c r="L221" s="25"/>
      <c r="M221" s="25"/>
      <c r="N221" s="25"/>
      <c r="O221" t="s" s="73">
        <v>529</v>
      </c>
      <c r="P221" t="s" s="73">
        <v>528</v>
      </c>
      <c r="Q221" t="s" s="78">
        <v>17</v>
      </c>
      <c r="R221" s="79">
        <f>100*S221</f>
        <v>16.6623244</v>
      </c>
      <c r="S221" s="80">
        <v>0.166623244</v>
      </c>
      <c r="T221" s="28"/>
      <c r="U221" s="29">
        <v>74980</v>
      </c>
      <c r="V221" s="29">
        <v>42221</v>
      </c>
      <c r="W221" s="29">
        <v>141</v>
      </c>
      <c r="X221" s="29">
        <v>5324</v>
      </c>
      <c r="Y221" s="29">
        <v>13213</v>
      </c>
      <c r="Z221" s="31">
        <f>100*Y221/$V221</f>
        <v>31.2948532720684</v>
      </c>
      <c r="AA221" s="29">
        <f>IF(Z221&gt;$V$8,1,0)</f>
        <v>0</v>
      </c>
      <c r="AB221" s="31">
        <f>IF($I221=Y$16,Z221,0)</f>
        <v>31.2948532720684</v>
      </c>
      <c r="AC221" s="29">
        <v>18537</v>
      </c>
      <c r="AD221" s="31">
        <f>100*AC221/$V221</f>
        <v>43.9046919779257</v>
      </c>
      <c r="AE221" s="29">
        <f>IF(AD221&gt;$V$8,1,0)</f>
        <v>0</v>
      </c>
      <c r="AF221" s="31">
        <f>IF($I221=AC$16,AD221,0)</f>
        <v>0</v>
      </c>
      <c r="AG221" s="29">
        <v>1680</v>
      </c>
      <c r="AH221" s="31">
        <f>100*AG221/$V221</f>
        <v>3.97906255181071</v>
      </c>
      <c r="AI221" s="29">
        <f>IF(AH221&gt;$V$8,1,0)</f>
        <v>0</v>
      </c>
      <c r="AJ221" s="31">
        <f>IF($I221=AG$16,AH221,0)</f>
        <v>0</v>
      </c>
      <c r="AK221" s="29">
        <v>7035</v>
      </c>
      <c r="AL221" s="31">
        <f>100*AK221/$V221</f>
        <v>16.6623244357073</v>
      </c>
      <c r="AM221" s="29">
        <f>IF(AL221&gt;$V$8,1,0)</f>
        <v>0</v>
      </c>
      <c r="AN221" s="31">
        <f>IF($I221=AK$16,AL221,0)</f>
        <v>0</v>
      </c>
      <c r="AO221" s="29">
        <v>1466</v>
      </c>
      <c r="AP221" s="31">
        <f>100*AO221/$V221</f>
        <v>3.47220577437768</v>
      </c>
      <c r="AQ221" s="29">
        <f>IF(AP221&gt;$V$8,1,0)</f>
        <v>0</v>
      </c>
      <c r="AR221" s="31">
        <f>IF($I221=AO$16,AP221,0)</f>
        <v>0</v>
      </c>
      <c r="AS221" s="29">
        <v>0</v>
      </c>
      <c r="AT221" s="31">
        <f>100*AS221/$V221</f>
        <v>0</v>
      </c>
      <c r="AU221" s="29">
        <f>IF(AT221&gt;$V$8,1,0)</f>
        <v>0</v>
      </c>
      <c r="AV221" s="31">
        <f>IF($I221=AS$16,AT221,0)</f>
        <v>0</v>
      </c>
      <c r="AW221" s="29">
        <v>0</v>
      </c>
      <c r="AX221" s="31">
        <f>100*AW221/$V221</f>
        <v>0</v>
      </c>
      <c r="AY221" s="29">
        <f>IF(AX221&gt;$V$8,1,0)</f>
        <v>0</v>
      </c>
      <c r="AZ221" s="31">
        <f>IF($I221=AW$16,AX221,0)</f>
        <v>0</v>
      </c>
      <c r="BA221" s="29">
        <v>0</v>
      </c>
      <c r="BB221" s="31">
        <f>100*BA221/$V221</f>
        <v>0</v>
      </c>
      <c r="BC221" s="29">
        <f>IF(BB221&gt;$V$8,1,0)</f>
        <v>0</v>
      </c>
      <c r="BD221" s="31">
        <f>IF($I221=BA$16,BB221,0)</f>
        <v>0</v>
      </c>
      <c r="BE221" s="29">
        <v>0</v>
      </c>
      <c r="BF221" s="31">
        <f>100*BE221/$V221</f>
        <v>0</v>
      </c>
      <c r="BG221" s="29">
        <f>IF(BF221&gt;$V$8,1,0)</f>
        <v>0</v>
      </c>
      <c r="BH221" s="31">
        <f>IF($I221=BE$16,BF221,0)</f>
        <v>0</v>
      </c>
      <c r="BI221" s="29">
        <v>0</v>
      </c>
      <c r="BJ221" s="31">
        <f>100*BI221/$V221</f>
        <v>0</v>
      </c>
      <c r="BK221" s="29">
        <f>IF(BJ221&gt;$V$8,1,0)</f>
        <v>0</v>
      </c>
      <c r="BL221" s="31">
        <f>IF($I221=BI$16,BJ221,0)</f>
        <v>0</v>
      </c>
      <c r="BM221" s="29">
        <v>0</v>
      </c>
      <c r="BN221" s="31">
        <f>100*BM221/$V221</f>
        <v>0</v>
      </c>
      <c r="BO221" s="29">
        <f>IF(BN221&gt;$V$8,1,0)</f>
        <v>0</v>
      </c>
      <c r="BP221" s="31">
        <f>IF($I221=BM$16,BN221,0)</f>
        <v>0</v>
      </c>
      <c r="BQ221" s="29">
        <v>0</v>
      </c>
      <c r="BR221" s="31">
        <f>100*BQ221/$V221</f>
        <v>0</v>
      </c>
      <c r="BS221" s="29">
        <f>IF(BR221&gt;$V$8,1,0)</f>
        <v>0</v>
      </c>
      <c r="BT221" s="31">
        <f>IF($I221=BQ$16,BR221,0)</f>
        <v>0</v>
      </c>
      <c r="BU221" s="29">
        <v>0</v>
      </c>
      <c r="BV221" s="31">
        <f>100*BU221/$V221</f>
        <v>0</v>
      </c>
      <c r="BW221" s="29">
        <f>IF(BV221&gt;$V$8,1,0)</f>
        <v>0</v>
      </c>
      <c r="BX221" s="31">
        <f>IF($I221=BU$16,BV221,0)</f>
        <v>0</v>
      </c>
      <c r="BY221" s="29">
        <v>0</v>
      </c>
      <c r="BZ221" s="29">
        <v>0</v>
      </c>
      <c r="CA221" s="28"/>
      <c r="CB221" s="20"/>
      <c r="CC221" s="21"/>
    </row>
    <row r="222" ht="15.75" customHeight="1">
      <c r="A222" t="s" s="32">
        <v>530</v>
      </c>
      <c r="B222" t="s" s="71">
        <f>_xlfn.IFS(H222=0,F222,K222=1,I222,L222=1,Q222)</f>
        <v>9</v>
      </c>
      <c r="C222" s="72">
        <f>_xlfn.IFS(H222=0,G222,K222=1,J222,L222=1,R222)</f>
        <v>43.8510368176047</v>
      </c>
      <c r="D222" t="s" s="68">
        <f>IF(F222="Lab","over","under")</f>
        <v>111</v>
      </c>
      <c r="E222" t="s" s="68">
        <v>112</v>
      </c>
      <c r="F222" t="s" s="74">
        <v>9</v>
      </c>
      <c r="G222" s="81">
        <f>AD222</f>
        <v>43.8510368176047</v>
      </c>
      <c r="H222" s="82">
        <f>K222+L222</f>
        <v>0</v>
      </c>
      <c r="I222" t="s" s="77">
        <v>25</v>
      </c>
      <c r="J222" s="81">
        <f>AV222</f>
        <v>33.1753420792778</v>
      </c>
      <c r="K222" s="13"/>
      <c r="L222" s="13"/>
      <c r="M222" s="13"/>
      <c r="N222" s="13"/>
      <c r="O222" t="s" s="68">
        <v>531</v>
      </c>
      <c r="P222" t="s" s="68">
        <v>530</v>
      </c>
      <c r="Q222" t="s" s="78">
        <v>21</v>
      </c>
      <c r="R222" s="83">
        <f>100*S222</f>
        <v>7.6936098</v>
      </c>
      <c r="S222" s="35">
        <v>0.07693609799999999</v>
      </c>
      <c r="T222" s="16"/>
      <c r="U222" s="37">
        <v>68987</v>
      </c>
      <c r="V222" s="37">
        <v>35445</v>
      </c>
      <c r="W222" s="37">
        <v>143</v>
      </c>
      <c r="X222" s="37">
        <v>3784</v>
      </c>
      <c r="Y222" s="37">
        <v>1707</v>
      </c>
      <c r="Z222" s="38">
        <f>100*Y222/$V222</f>
        <v>4.81591197630131</v>
      </c>
      <c r="AA222" s="37">
        <f>IF(Z222&gt;$V$8,1,0)</f>
        <v>0</v>
      </c>
      <c r="AB222" s="38">
        <f>IF($I222=Y$16,Z222,0)</f>
        <v>0</v>
      </c>
      <c r="AC222" s="37">
        <v>15543</v>
      </c>
      <c r="AD222" s="38">
        <f>100*AC222/$V222</f>
        <v>43.8510368176047</v>
      </c>
      <c r="AE222" s="37">
        <f>IF(AD222&gt;$V$8,1,0)</f>
        <v>0</v>
      </c>
      <c r="AF222" s="38">
        <f>IF($I222=AC$16,AD222,0)</f>
        <v>0</v>
      </c>
      <c r="AG222" s="37">
        <v>872</v>
      </c>
      <c r="AH222" s="38">
        <f>100*AG222/$V222</f>
        <v>2.46014952743687</v>
      </c>
      <c r="AI222" s="37">
        <f>IF(AH222&gt;$V$8,1,0)</f>
        <v>0</v>
      </c>
      <c r="AJ222" s="38">
        <f>IF($I222=AG$16,AH222,0)</f>
        <v>0</v>
      </c>
      <c r="AK222" s="37">
        <v>2371</v>
      </c>
      <c r="AL222" s="38">
        <f>100*AK222/$V222</f>
        <v>6.68923684581746</v>
      </c>
      <c r="AM222" s="37">
        <f>IF(AL222&gt;$V$8,1,0)</f>
        <v>0</v>
      </c>
      <c r="AN222" s="38">
        <f>IF($I222=AK$16,AL222,0)</f>
        <v>0</v>
      </c>
      <c r="AO222" s="37">
        <v>2727</v>
      </c>
      <c r="AP222" s="38">
        <f>100*AO222/$V222</f>
        <v>7.69360981802793</v>
      </c>
      <c r="AQ222" s="37">
        <f>IF(AP222&gt;$V$8,1,0)</f>
        <v>0</v>
      </c>
      <c r="AR222" s="38">
        <f>IF($I222=AO$16,AP222,0)</f>
        <v>0</v>
      </c>
      <c r="AS222" s="37">
        <v>11759</v>
      </c>
      <c r="AT222" s="38">
        <f>100*AS222/$V222</f>
        <v>33.1753420792778</v>
      </c>
      <c r="AU222" s="37">
        <f>IF(AT222&gt;$V$8,1,0)</f>
        <v>0</v>
      </c>
      <c r="AV222" s="38">
        <f>IF($I222=AS$16,AT222,0)</f>
        <v>33.1753420792778</v>
      </c>
      <c r="AW222" s="37">
        <v>0</v>
      </c>
      <c r="AX222" s="38">
        <f>100*AW222/$V222</f>
        <v>0</v>
      </c>
      <c r="AY222" s="37">
        <f>IF(AX222&gt;$V$8,1,0)</f>
        <v>0</v>
      </c>
      <c r="AZ222" s="38">
        <f>IF($I222=AW$16,AX222,0)</f>
        <v>0</v>
      </c>
      <c r="BA222" s="37">
        <v>0</v>
      </c>
      <c r="BB222" s="38">
        <f>100*BA222/$V222</f>
        <v>0</v>
      </c>
      <c r="BC222" s="37">
        <f>IF(BB222&gt;$V$8,1,0)</f>
        <v>0</v>
      </c>
      <c r="BD222" s="38">
        <f>IF($I222=BA$16,BB222,0)</f>
        <v>0</v>
      </c>
      <c r="BE222" s="37">
        <v>0</v>
      </c>
      <c r="BF222" s="38">
        <f>100*BE222/$V222</f>
        <v>0</v>
      </c>
      <c r="BG222" s="37">
        <f>IF(BF222&gt;$V$8,1,0)</f>
        <v>0</v>
      </c>
      <c r="BH222" s="38">
        <f>IF($I222=BE$16,BF222,0)</f>
        <v>0</v>
      </c>
      <c r="BI222" s="37">
        <v>0</v>
      </c>
      <c r="BJ222" s="38">
        <f>100*BI222/$V222</f>
        <v>0</v>
      </c>
      <c r="BK222" s="37">
        <f>IF(BJ222&gt;$V$8,1,0)</f>
        <v>0</v>
      </c>
      <c r="BL222" s="38">
        <f>IF($I222=BI$16,BJ222,0)</f>
        <v>0</v>
      </c>
      <c r="BM222" s="37">
        <v>0</v>
      </c>
      <c r="BN222" s="38">
        <f>100*BM222/$V222</f>
        <v>0</v>
      </c>
      <c r="BO222" s="37">
        <f>IF(BN222&gt;$V$8,1,0)</f>
        <v>0</v>
      </c>
      <c r="BP222" s="38">
        <f>IF($I222=BM$16,BN222,0)</f>
        <v>0</v>
      </c>
      <c r="BQ222" s="37">
        <v>0</v>
      </c>
      <c r="BR222" s="38">
        <f>100*BQ222/$V222</f>
        <v>0</v>
      </c>
      <c r="BS222" s="37">
        <f>IF(BR222&gt;$V$8,1,0)</f>
        <v>0</v>
      </c>
      <c r="BT222" s="38">
        <f>IF($I222=BQ$16,BR222,0)</f>
        <v>0</v>
      </c>
      <c r="BU222" s="37">
        <v>0</v>
      </c>
      <c r="BV222" s="38">
        <f>100*BU222/$V222</f>
        <v>0</v>
      </c>
      <c r="BW222" s="37">
        <f>IF(BV222&gt;$V$8,1,0)</f>
        <v>0</v>
      </c>
      <c r="BX222" s="38">
        <f>IF($I222=BU$16,BV222,0)</f>
        <v>0</v>
      </c>
      <c r="BY222" s="37">
        <v>311</v>
      </c>
      <c r="BZ222" s="37">
        <v>0</v>
      </c>
      <c r="CA222" s="16"/>
      <c r="CB222" s="20"/>
      <c r="CC222" s="21"/>
    </row>
    <row r="223" ht="15.75" customHeight="1">
      <c r="A223" t="s" s="32">
        <v>532</v>
      </c>
      <c r="B223" t="s" s="71">
        <f>_xlfn.IFS(H223=0,F223,K223=1,I223,L223=1,Q223)</f>
        <v>9</v>
      </c>
      <c r="C223" s="72">
        <f>_xlfn.IFS(H223=0,G223,K223=1,J223,L223=1,R223)</f>
        <v>43.8385535244579</v>
      </c>
      <c r="D223" t="s" s="73">
        <f>IF(F223="Lab","over","under")</f>
        <v>111</v>
      </c>
      <c r="E223" t="s" s="73">
        <v>112</v>
      </c>
      <c r="F223" t="s" s="74">
        <v>9</v>
      </c>
      <c r="G223" s="75">
        <f>AD223</f>
        <v>43.8385535244579</v>
      </c>
      <c r="H223" s="76">
        <f>K223+L223</f>
        <v>0</v>
      </c>
      <c r="I223" t="s" s="77">
        <v>5</v>
      </c>
      <c r="J223" s="75">
        <f>AB223</f>
        <v>29.1571804336774</v>
      </c>
      <c r="K223" s="25"/>
      <c r="L223" s="25"/>
      <c r="M223" s="25"/>
      <c r="N223" s="25"/>
      <c r="O223" t="s" s="73">
        <v>533</v>
      </c>
      <c r="P223" t="s" s="73">
        <v>532</v>
      </c>
      <c r="Q223" t="s" s="78">
        <v>153</v>
      </c>
      <c r="R223" s="79">
        <f>100*S223</f>
        <v>9.106783699999999</v>
      </c>
      <c r="S223" s="80">
        <v>0.091067837</v>
      </c>
      <c r="T223" s="28"/>
      <c r="U223" s="29">
        <v>79902</v>
      </c>
      <c r="V223" s="29">
        <v>45241</v>
      </c>
      <c r="W223" s="29">
        <v>150</v>
      </c>
      <c r="X223" s="29">
        <v>6642</v>
      </c>
      <c r="Y223" s="29">
        <v>13191</v>
      </c>
      <c r="Z223" s="31">
        <f>100*Y223/$V223</f>
        <v>29.1571804336774</v>
      </c>
      <c r="AA223" s="29">
        <f>IF(Z223&gt;$V$8,1,0)</f>
        <v>0</v>
      </c>
      <c r="AB223" s="31">
        <f>IF($I223=Y$16,Z223,0)</f>
        <v>29.1571804336774</v>
      </c>
      <c r="AC223" s="29">
        <v>19833</v>
      </c>
      <c r="AD223" s="31">
        <f>100*AC223/$V223</f>
        <v>43.8385535244579</v>
      </c>
      <c r="AE223" s="29">
        <f>IF(AD223&gt;$V$8,1,0)</f>
        <v>0</v>
      </c>
      <c r="AF223" s="31">
        <f>IF($I223=AC$16,AD223,0)</f>
        <v>0</v>
      </c>
      <c r="AG223" s="29">
        <v>2404</v>
      </c>
      <c r="AH223" s="31">
        <f>100*AG223/$V223</f>
        <v>5.31376406357065</v>
      </c>
      <c r="AI223" s="29">
        <f>IF(AH223&gt;$V$8,1,0)</f>
        <v>0</v>
      </c>
      <c r="AJ223" s="31">
        <f>IF($I223=AG$16,AH223,0)</f>
        <v>0</v>
      </c>
      <c r="AK223" s="29">
        <v>2639</v>
      </c>
      <c r="AL223" s="31">
        <f>100*AK223/$V223</f>
        <v>5.83320439424416</v>
      </c>
      <c r="AM223" s="29">
        <f>IF(AL223&gt;$V$8,1,0)</f>
        <v>0</v>
      </c>
      <c r="AN223" s="31">
        <f>IF($I223=AK$16,AL223,0)</f>
        <v>0</v>
      </c>
      <c r="AO223" s="29">
        <v>2438</v>
      </c>
      <c r="AP223" s="31">
        <f>100*AO223/$V223</f>
        <v>5.38891713268937</v>
      </c>
      <c r="AQ223" s="29">
        <f>IF(AP223&gt;$V$8,1,0)</f>
        <v>0</v>
      </c>
      <c r="AR223" s="31">
        <f>IF($I223=AO$16,AP223,0)</f>
        <v>0</v>
      </c>
      <c r="AS223" s="29">
        <v>0</v>
      </c>
      <c r="AT223" s="31">
        <f>100*AS223/$V223</f>
        <v>0</v>
      </c>
      <c r="AU223" s="29">
        <f>IF(AT223&gt;$V$8,1,0)</f>
        <v>0</v>
      </c>
      <c r="AV223" s="31">
        <f>IF($I223=AS$16,AT223,0)</f>
        <v>0</v>
      </c>
      <c r="AW223" s="29">
        <v>0</v>
      </c>
      <c r="AX223" s="31">
        <f>100*AW223/$V223</f>
        <v>0</v>
      </c>
      <c r="AY223" s="29">
        <f>IF(AX223&gt;$V$8,1,0)</f>
        <v>0</v>
      </c>
      <c r="AZ223" s="31">
        <f>IF($I223=AW$16,AX223,0)</f>
        <v>0</v>
      </c>
      <c r="BA223" s="29">
        <v>0</v>
      </c>
      <c r="BB223" s="31">
        <f>100*BA223/$V223</f>
        <v>0</v>
      </c>
      <c r="BC223" s="29">
        <f>IF(BB223&gt;$V$8,1,0)</f>
        <v>0</v>
      </c>
      <c r="BD223" s="31">
        <f>IF($I223=BA$16,BB223,0)</f>
        <v>0</v>
      </c>
      <c r="BE223" s="29">
        <v>0</v>
      </c>
      <c r="BF223" s="31">
        <f>100*BE223/$V223</f>
        <v>0</v>
      </c>
      <c r="BG223" s="29">
        <f>IF(BF223&gt;$V$8,1,0)</f>
        <v>0</v>
      </c>
      <c r="BH223" s="31">
        <f>IF($I223=BE$16,BF223,0)</f>
        <v>0</v>
      </c>
      <c r="BI223" s="29">
        <v>0</v>
      </c>
      <c r="BJ223" s="31">
        <f>100*BI223/$V223</f>
        <v>0</v>
      </c>
      <c r="BK223" s="29">
        <f>IF(BJ223&gt;$V$8,1,0)</f>
        <v>0</v>
      </c>
      <c r="BL223" s="31">
        <f>IF($I223=BI$16,BJ223,0)</f>
        <v>0</v>
      </c>
      <c r="BM223" s="29">
        <v>0</v>
      </c>
      <c r="BN223" s="31">
        <f>100*BM223/$V223</f>
        <v>0</v>
      </c>
      <c r="BO223" s="29">
        <f>IF(BN223&gt;$V$8,1,0)</f>
        <v>0</v>
      </c>
      <c r="BP223" s="31">
        <f>IF($I223=BM$16,BN223,0)</f>
        <v>0</v>
      </c>
      <c r="BQ223" s="29">
        <v>0</v>
      </c>
      <c r="BR223" s="31">
        <f>100*BQ223/$V223</f>
        <v>0</v>
      </c>
      <c r="BS223" s="29">
        <f>IF(BR223&gt;$V$8,1,0)</f>
        <v>0</v>
      </c>
      <c r="BT223" s="31">
        <f>IF($I223=BQ$16,BR223,0)</f>
        <v>0</v>
      </c>
      <c r="BU223" s="29">
        <v>0</v>
      </c>
      <c r="BV223" s="31">
        <f>100*BU223/$V223</f>
        <v>0</v>
      </c>
      <c r="BW223" s="29">
        <f>IF(BV223&gt;$V$8,1,0)</f>
        <v>0</v>
      </c>
      <c r="BX223" s="31">
        <f>IF($I223=BU$16,BV223,0)</f>
        <v>0</v>
      </c>
      <c r="BY223" s="29">
        <v>0</v>
      </c>
      <c r="BZ223" s="29">
        <v>0</v>
      </c>
      <c r="CA223" s="28"/>
      <c r="CB223" s="20"/>
      <c r="CC223" s="21"/>
    </row>
    <row r="224" ht="15.75" customHeight="1">
      <c r="A224" t="s" s="32">
        <v>534</v>
      </c>
      <c r="B224" t="s" s="71">
        <f>_xlfn.IFS(H224=0,F224,K224=1,I224,L224=1,Q224)</f>
        <v>17</v>
      </c>
      <c r="C224" s="72">
        <f>_xlfn.IFS(H224=0,G224,K224=1,J224,L224=1,R224)</f>
        <v>20.8947608689814</v>
      </c>
      <c r="D224" t="s" s="68">
        <f>IF(F224="Lab","over","under")</f>
        <v>111</v>
      </c>
      <c r="E224" t="s" s="68">
        <v>112</v>
      </c>
      <c r="F224" t="s" s="74">
        <v>9</v>
      </c>
      <c r="G224" s="81">
        <f>AD224</f>
        <v>43.8250221541932</v>
      </c>
      <c r="H224" s="82">
        <f>K224+L224</f>
        <v>1</v>
      </c>
      <c r="I224" t="s" s="77">
        <v>17</v>
      </c>
      <c r="J224" s="81">
        <f>AN224</f>
        <v>20.8947608689814</v>
      </c>
      <c r="K224" s="82">
        <v>1</v>
      </c>
      <c r="L224" s="13"/>
      <c r="M224" s="13"/>
      <c r="N224" s="13"/>
      <c r="O224" t="s" s="68">
        <v>535</v>
      </c>
      <c r="P224" t="s" s="68">
        <v>534</v>
      </c>
      <c r="Q224" t="s" s="78">
        <v>5</v>
      </c>
      <c r="R224" s="83">
        <f>100*S224</f>
        <v>18.4537716</v>
      </c>
      <c r="S224" s="35">
        <v>0.184537716</v>
      </c>
      <c r="T224" s="16"/>
      <c r="U224" s="37">
        <v>72265</v>
      </c>
      <c r="V224" s="37">
        <v>37239</v>
      </c>
      <c r="W224" s="37">
        <v>117</v>
      </c>
      <c r="X224" s="37">
        <v>8539</v>
      </c>
      <c r="Y224" s="37">
        <v>6872</v>
      </c>
      <c r="Z224" s="38">
        <f>100*Y224/$V224</f>
        <v>18.4537715835549</v>
      </c>
      <c r="AA224" s="37">
        <f>IF(Z224&gt;$V$8,1,0)</f>
        <v>0</v>
      </c>
      <c r="AB224" s="38">
        <f>IF($I224=Y$16,Z224,0)</f>
        <v>0</v>
      </c>
      <c r="AC224" s="37">
        <v>16320</v>
      </c>
      <c r="AD224" s="38">
        <f>100*AC224/$V224</f>
        <v>43.8250221541932</v>
      </c>
      <c r="AE224" s="37">
        <f>IF(AD224&gt;$V$8,1,0)</f>
        <v>0</v>
      </c>
      <c r="AF224" s="38">
        <f>IF($I224=AC$16,AD224,0)</f>
        <v>0</v>
      </c>
      <c r="AG224" s="37">
        <v>1080</v>
      </c>
      <c r="AH224" s="38">
        <f>100*AG224/$V224</f>
        <v>2.90018528961573</v>
      </c>
      <c r="AI224" s="37">
        <f>IF(AH224&gt;$V$8,1,0)</f>
        <v>0</v>
      </c>
      <c r="AJ224" s="38">
        <f>IF($I224=AG$16,AH224,0)</f>
        <v>0</v>
      </c>
      <c r="AK224" s="37">
        <v>7781</v>
      </c>
      <c r="AL224" s="38">
        <f>100*AK224/$V224</f>
        <v>20.8947608689814</v>
      </c>
      <c r="AM224" s="37">
        <f>IF(AL224&gt;$V$8,1,0)</f>
        <v>0</v>
      </c>
      <c r="AN224" s="38">
        <f>IF($I224=AK$16,AL224,0)</f>
        <v>20.8947608689814</v>
      </c>
      <c r="AO224" s="37">
        <v>2745</v>
      </c>
      <c r="AP224" s="38">
        <f>100*AO224/$V224</f>
        <v>7.3713042777733</v>
      </c>
      <c r="AQ224" s="37">
        <f>IF(AP224&gt;$V$8,1,0)</f>
        <v>0</v>
      </c>
      <c r="AR224" s="38">
        <f>IF($I224=AO$16,AP224,0)</f>
        <v>0</v>
      </c>
      <c r="AS224" s="37">
        <v>0</v>
      </c>
      <c r="AT224" s="38">
        <f>100*AS224/$V224</f>
        <v>0</v>
      </c>
      <c r="AU224" s="37">
        <f>IF(AT224&gt;$V$8,1,0)</f>
        <v>0</v>
      </c>
      <c r="AV224" s="38">
        <f>IF($I224=AS$16,AT224,0)</f>
        <v>0</v>
      </c>
      <c r="AW224" s="37">
        <v>0</v>
      </c>
      <c r="AX224" s="38">
        <f>100*AW224/$V224</f>
        <v>0</v>
      </c>
      <c r="AY224" s="37">
        <f>IF(AX224&gt;$V$8,1,0)</f>
        <v>0</v>
      </c>
      <c r="AZ224" s="38">
        <f>IF($I224=AW$16,AX224,0)</f>
        <v>0</v>
      </c>
      <c r="BA224" s="37">
        <v>0</v>
      </c>
      <c r="BB224" s="38">
        <f>100*BA224/$V224</f>
        <v>0</v>
      </c>
      <c r="BC224" s="37">
        <f>IF(BB224&gt;$V$8,1,0)</f>
        <v>0</v>
      </c>
      <c r="BD224" s="38">
        <f>IF($I224=BA$16,BB224,0)</f>
        <v>0</v>
      </c>
      <c r="BE224" s="37">
        <v>0</v>
      </c>
      <c r="BF224" s="38">
        <f>100*BE224/$V224</f>
        <v>0</v>
      </c>
      <c r="BG224" s="37">
        <f>IF(BF224&gt;$V$8,1,0)</f>
        <v>0</v>
      </c>
      <c r="BH224" s="38">
        <f>IF($I224=BE$16,BF224,0)</f>
        <v>0</v>
      </c>
      <c r="BI224" s="37">
        <v>0</v>
      </c>
      <c r="BJ224" s="38">
        <f>100*BI224/$V224</f>
        <v>0</v>
      </c>
      <c r="BK224" s="37">
        <f>IF(BJ224&gt;$V$8,1,0)</f>
        <v>0</v>
      </c>
      <c r="BL224" s="38">
        <f>IF($I224=BI$16,BJ224,0)</f>
        <v>0</v>
      </c>
      <c r="BM224" s="37">
        <v>0</v>
      </c>
      <c r="BN224" s="38">
        <f>100*BM224/$V224</f>
        <v>0</v>
      </c>
      <c r="BO224" s="37">
        <f>IF(BN224&gt;$V$8,1,0)</f>
        <v>0</v>
      </c>
      <c r="BP224" s="38">
        <f>IF($I224=BM$16,BN224,0)</f>
        <v>0</v>
      </c>
      <c r="BQ224" s="37">
        <v>0</v>
      </c>
      <c r="BR224" s="38">
        <f>100*BQ224/$V224</f>
        <v>0</v>
      </c>
      <c r="BS224" s="37">
        <f>IF(BR224&gt;$V$8,1,0)</f>
        <v>0</v>
      </c>
      <c r="BT224" s="38">
        <f>IF($I224=BQ$16,BR224,0)</f>
        <v>0</v>
      </c>
      <c r="BU224" s="37">
        <v>0</v>
      </c>
      <c r="BV224" s="38">
        <f>100*BU224/$V224</f>
        <v>0</v>
      </c>
      <c r="BW224" s="37">
        <f>IF(BV224&gt;$V$8,1,0)</f>
        <v>0</v>
      </c>
      <c r="BX224" s="38">
        <f>IF($I224=BU$16,BV224,0)</f>
        <v>0</v>
      </c>
      <c r="BY224" s="37">
        <v>0</v>
      </c>
      <c r="BZ224" s="37">
        <v>0</v>
      </c>
      <c r="CA224" s="16"/>
      <c r="CB224" s="20"/>
      <c r="CC224" s="21"/>
    </row>
    <row r="225" ht="15.75" customHeight="1">
      <c r="A225" t="s" s="32">
        <v>536</v>
      </c>
      <c r="B225" t="s" s="71">
        <f>_xlfn.IFS(H225=0,F225,K225=1,I225,L225=1,Q225)</f>
        <v>9</v>
      </c>
      <c r="C225" s="72">
        <f>_xlfn.IFS(H225=0,G225,K225=1,J225,L225=1,R225)</f>
        <v>43.8092979127135</v>
      </c>
      <c r="D225" t="s" s="73">
        <f>IF(F225="Lab","over","under")</f>
        <v>111</v>
      </c>
      <c r="E225" t="s" s="73">
        <v>112</v>
      </c>
      <c r="F225" t="s" s="74">
        <v>9</v>
      </c>
      <c r="G225" s="75">
        <f>AD225</f>
        <v>43.8092979127135</v>
      </c>
      <c r="H225" s="76">
        <f>K225+L225</f>
        <v>0</v>
      </c>
      <c r="I225" t="s" s="77">
        <v>5</v>
      </c>
      <c r="J225" s="75">
        <f>AB225</f>
        <v>22.9530360531309</v>
      </c>
      <c r="K225" s="25"/>
      <c r="L225" s="25"/>
      <c r="M225" s="25"/>
      <c r="N225" s="25"/>
      <c r="O225" t="s" s="73">
        <v>537</v>
      </c>
      <c r="P225" t="s" s="73">
        <v>536</v>
      </c>
      <c r="Q225" t="s" s="78">
        <v>17</v>
      </c>
      <c r="R225" s="79">
        <f>100*S225</f>
        <v>18.0313093</v>
      </c>
      <c r="S225" s="80">
        <v>0.180313093</v>
      </c>
      <c r="T225" s="28"/>
      <c r="U225" s="29">
        <v>72315</v>
      </c>
      <c r="V225" s="29">
        <v>42160</v>
      </c>
      <c r="W225" s="29">
        <v>165</v>
      </c>
      <c r="X225" s="29">
        <v>8793</v>
      </c>
      <c r="Y225" s="29">
        <v>9677</v>
      </c>
      <c r="Z225" s="31">
        <f>100*Y225/$V225</f>
        <v>22.9530360531309</v>
      </c>
      <c r="AA225" s="29">
        <f>IF(Z225&gt;$V$8,1,0)</f>
        <v>0</v>
      </c>
      <c r="AB225" s="31">
        <f>IF($I225=Y$16,Z225,0)</f>
        <v>22.9530360531309</v>
      </c>
      <c r="AC225" s="29">
        <v>18470</v>
      </c>
      <c r="AD225" s="31">
        <f>100*AC225/$V225</f>
        <v>43.8092979127135</v>
      </c>
      <c r="AE225" s="29">
        <f>IF(AD225&gt;$V$8,1,0)</f>
        <v>0</v>
      </c>
      <c r="AF225" s="31">
        <f>IF($I225=AC$16,AD225,0)</f>
        <v>0</v>
      </c>
      <c r="AG225" s="29">
        <v>2580</v>
      </c>
      <c r="AH225" s="31">
        <f>100*AG225/$V225</f>
        <v>6.11954459203036</v>
      </c>
      <c r="AI225" s="29">
        <f>IF(AH225&gt;$V$8,1,0)</f>
        <v>0</v>
      </c>
      <c r="AJ225" s="31">
        <f>IF($I225=AG$16,AH225,0)</f>
        <v>0</v>
      </c>
      <c r="AK225" s="29">
        <v>7602</v>
      </c>
      <c r="AL225" s="31">
        <f>100*AK225/$V225</f>
        <v>18.0313092979127</v>
      </c>
      <c r="AM225" s="29">
        <f>IF(AL225&gt;$V$8,1,0)</f>
        <v>0</v>
      </c>
      <c r="AN225" s="31">
        <f>IF($I225=AK$16,AL225,0)</f>
        <v>0</v>
      </c>
      <c r="AO225" s="29">
        <v>2751</v>
      </c>
      <c r="AP225" s="31">
        <f>100*AO225/$V225</f>
        <v>6.52514231499051</v>
      </c>
      <c r="AQ225" s="29">
        <f>IF(AP225&gt;$V$8,1,0)</f>
        <v>0</v>
      </c>
      <c r="AR225" s="31">
        <f>IF($I225=AO$16,AP225,0)</f>
        <v>0</v>
      </c>
      <c r="AS225" s="29">
        <v>0</v>
      </c>
      <c r="AT225" s="31">
        <f>100*AS225/$V225</f>
        <v>0</v>
      </c>
      <c r="AU225" s="29">
        <f>IF(AT225&gt;$V$8,1,0)</f>
        <v>0</v>
      </c>
      <c r="AV225" s="31">
        <f>IF($I225=AS$16,AT225,0)</f>
        <v>0</v>
      </c>
      <c r="AW225" s="29">
        <v>0</v>
      </c>
      <c r="AX225" s="31">
        <f>100*AW225/$V225</f>
        <v>0</v>
      </c>
      <c r="AY225" s="29">
        <f>IF(AX225&gt;$V$8,1,0)</f>
        <v>0</v>
      </c>
      <c r="AZ225" s="31">
        <f>IF($I225=AW$16,AX225,0)</f>
        <v>0</v>
      </c>
      <c r="BA225" s="29">
        <v>0</v>
      </c>
      <c r="BB225" s="31">
        <f>100*BA225/$V225</f>
        <v>0</v>
      </c>
      <c r="BC225" s="29">
        <f>IF(BB225&gt;$V$8,1,0)</f>
        <v>0</v>
      </c>
      <c r="BD225" s="31">
        <f>IF($I225=BA$16,BB225,0)</f>
        <v>0</v>
      </c>
      <c r="BE225" s="29">
        <v>0</v>
      </c>
      <c r="BF225" s="31">
        <f>100*BE225/$V225</f>
        <v>0</v>
      </c>
      <c r="BG225" s="29">
        <f>IF(BF225&gt;$V$8,1,0)</f>
        <v>0</v>
      </c>
      <c r="BH225" s="31">
        <f>IF($I225=BE$16,BF225,0)</f>
        <v>0</v>
      </c>
      <c r="BI225" s="29">
        <v>0</v>
      </c>
      <c r="BJ225" s="31">
        <f>100*BI225/$V225</f>
        <v>0</v>
      </c>
      <c r="BK225" s="29">
        <f>IF(BJ225&gt;$V$8,1,0)</f>
        <v>0</v>
      </c>
      <c r="BL225" s="31">
        <f>IF($I225=BI$16,BJ225,0)</f>
        <v>0</v>
      </c>
      <c r="BM225" s="29">
        <v>0</v>
      </c>
      <c r="BN225" s="31">
        <f>100*BM225/$V225</f>
        <v>0</v>
      </c>
      <c r="BO225" s="29">
        <f>IF(BN225&gt;$V$8,1,0)</f>
        <v>0</v>
      </c>
      <c r="BP225" s="31">
        <f>IF($I225=BM$16,BN225,0)</f>
        <v>0</v>
      </c>
      <c r="BQ225" s="29">
        <v>0</v>
      </c>
      <c r="BR225" s="31">
        <f>100*BQ225/$V225</f>
        <v>0</v>
      </c>
      <c r="BS225" s="29">
        <f>IF(BR225&gt;$V$8,1,0)</f>
        <v>0</v>
      </c>
      <c r="BT225" s="31">
        <f>IF($I225=BQ$16,BR225,0)</f>
        <v>0</v>
      </c>
      <c r="BU225" s="29">
        <v>0</v>
      </c>
      <c r="BV225" s="31">
        <f>100*BU225/$V225</f>
        <v>0</v>
      </c>
      <c r="BW225" s="29">
        <f>IF(BV225&gt;$V$8,1,0)</f>
        <v>0</v>
      </c>
      <c r="BX225" s="31">
        <f>IF($I225=BU$16,BV225,0)</f>
        <v>0</v>
      </c>
      <c r="BY225" s="29">
        <v>0</v>
      </c>
      <c r="BZ225" s="29">
        <v>0</v>
      </c>
      <c r="CA225" s="28"/>
      <c r="CB225" s="20"/>
      <c r="CC225" s="21"/>
    </row>
    <row r="226" ht="15.75" customHeight="1">
      <c r="A226" t="s" s="32">
        <v>538</v>
      </c>
      <c r="B226" t="s" s="71">
        <f>_xlfn.IFS(H226=0,F226,K226=1,I226,L226=1,Q226)</f>
        <v>9</v>
      </c>
      <c r="C226" s="72">
        <f>_xlfn.IFS(H226=0,G226,K226=1,J226,L226=1,R226)</f>
        <v>43.7984898863951</v>
      </c>
      <c r="D226" t="s" s="68">
        <f>IF(F226="Lab","over","under")</f>
        <v>111</v>
      </c>
      <c r="E226" t="s" s="68">
        <v>112</v>
      </c>
      <c r="F226" t="s" s="74">
        <v>9</v>
      </c>
      <c r="G226" s="81">
        <f>AD226</f>
        <v>43.7984898863951</v>
      </c>
      <c r="H226" s="82">
        <f>K226+L226</f>
        <v>0</v>
      </c>
      <c r="I226" t="s" s="77">
        <v>5</v>
      </c>
      <c r="J226" s="81">
        <f>AB226</f>
        <v>30.9382793017456</v>
      </c>
      <c r="K226" s="13"/>
      <c r="L226" s="13"/>
      <c r="M226" s="13"/>
      <c r="N226" s="13"/>
      <c r="O226" t="s" s="68">
        <v>539</v>
      </c>
      <c r="P226" t="s" s="68">
        <v>538</v>
      </c>
      <c r="Q226" t="s" s="78">
        <v>17</v>
      </c>
      <c r="R226" s="83">
        <f>100*S226</f>
        <v>11.0020089</v>
      </c>
      <c r="S226" s="35">
        <v>0.110020089</v>
      </c>
      <c r="T226" s="16"/>
      <c r="U226" s="37">
        <v>79160</v>
      </c>
      <c r="V226" s="37">
        <v>57744</v>
      </c>
      <c r="W226" s="37">
        <v>212</v>
      </c>
      <c r="X226" s="37">
        <v>7426</v>
      </c>
      <c r="Y226" s="37">
        <v>17865</v>
      </c>
      <c r="Z226" s="38">
        <f>100*Y226/$V226</f>
        <v>30.9382793017456</v>
      </c>
      <c r="AA226" s="37">
        <f>IF(Z226&gt;$V$8,1,0)</f>
        <v>0</v>
      </c>
      <c r="AB226" s="38">
        <f>IF($I226=Y$16,Z226,0)</f>
        <v>30.9382793017456</v>
      </c>
      <c r="AC226" s="37">
        <v>25291</v>
      </c>
      <c r="AD226" s="38">
        <f>100*AC226/$V226</f>
        <v>43.7984898863951</v>
      </c>
      <c r="AE226" s="37">
        <f>IF(AD226&gt;$V$8,1,0)</f>
        <v>0</v>
      </c>
      <c r="AF226" s="38">
        <f>IF($I226=AC$16,AD226,0)</f>
        <v>0</v>
      </c>
      <c r="AG226" s="37">
        <v>3133</v>
      </c>
      <c r="AH226" s="38">
        <f>100*AG226/$V226</f>
        <v>5.4256719312829</v>
      </c>
      <c r="AI226" s="37">
        <f>IF(AH226&gt;$V$8,1,0)</f>
        <v>0</v>
      </c>
      <c r="AJ226" s="38">
        <f>IF($I226=AG$16,AH226,0)</f>
        <v>0</v>
      </c>
      <c r="AK226" s="37">
        <v>6353</v>
      </c>
      <c r="AL226" s="38">
        <f>100*AK226/$V226</f>
        <v>11.0020088667221</v>
      </c>
      <c r="AM226" s="37">
        <f>IF(AL226&gt;$V$8,1,0)</f>
        <v>0</v>
      </c>
      <c r="AN226" s="38">
        <f>IF($I226=AK$16,AL226,0)</f>
        <v>0</v>
      </c>
      <c r="AO226" s="37">
        <v>4367</v>
      </c>
      <c r="AP226" s="38">
        <f>100*AO226/$V226</f>
        <v>7.56269049598227</v>
      </c>
      <c r="AQ226" s="37">
        <f>IF(AP226&gt;$V$8,1,0)</f>
        <v>0</v>
      </c>
      <c r="AR226" s="38">
        <f>IF($I226=AO$16,AP226,0)</f>
        <v>0</v>
      </c>
      <c r="AS226" s="37">
        <v>0</v>
      </c>
      <c r="AT226" s="38">
        <f>100*AS226/$V226</f>
        <v>0</v>
      </c>
      <c r="AU226" s="37">
        <f>IF(AT226&gt;$V$8,1,0)</f>
        <v>0</v>
      </c>
      <c r="AV226" s="38">
        <f>IF($I226=AS$16,AT226,0)</f>
        <v>0</v>
      </c>
      <c r="AW226" s="37">
        <v>0</v>
      </c>
      <c r="AX226" s="38">
        <f>100*AW226/$V226</f>
        <v>0</v>
      </c>
      <c r="AY226" s="37">
        <f>IF(AX226&gt;$V$8,1,0)</f>
        <v>0</v>
      </c>
      <c r="AZ226" s="38">
        <f>IF($I226=AW$16,AX226,0)</f>
        <v>0</v>
      </c>
      <c r="BA226" s="37">
        <v>0</v>
      </c>
      <c r="BB226" s="38">
        <f>100*BA226/$V226</f>
        <v>0</v>
      </c>
      <c r="BC226" s="37">
        <f>IF(BB226&gt;$V$8,1,0)</f>
        <v>0</v>
      </c>
      <c r="BD226" s="38">
        <f>IF($I226=BA$16,BB226,0)</f>
        <v>0</v>
      </c>
      <c r="BE226" s="37">
        <v>0</v>
      </c>
      <c r="BF226" s="38">
        <f>100*BE226/$V226</f>
        <v>0</v>
      </c>
      <c r="BG226" s="37">
        <f>IF(BF226&gt;$V$8,1,0)</f>
        <v>0</v>
      </c>
      <c r="BH226" s="38">
        <f>IF($I226=BE$16,BF226,0)</f>
        <v>0</v>
      </c>
      <c r="BI226" s="37">
        <v>0</v>
      </c>
      <c r="BJ226" s="38">
        <f>100*BI226/$V226</f>
        <v>0</v>
      </c>
      <c r="BK226" s="37">
        <f>IF(BJ226&gt;$V$8,1,0)</f>
        <v>0</v>
      </c>
      <c r="BL226" s="38">
        <f>IF($I226=BI$16,BJ226,0)</f>
        <v>0</v>
      </c>
      <c r="BM226" s="37">
        <v>0</v>
      </c>
      <c r="BN226" s="38">
        <f>100*BM226/$V226</f>
        <v>0</v>
      </c>
      <c r="BO226" s="37">
        <f>IF(BN226&gt;$V$8,1,0)</f>
        <v>0</v>
      </c>
      <c r="BP226" s="38">
        <f>IF($I226=BM$16,BN226,0)</f>
        <v>0</v>
      </c>
      <c r="BQ226" s="37">
        <v>0</v>
      </c>
      <c r="BR226" s="38">
        <f>100*BQ226/$V226</f>
        <v>0</v>
      </c>
      <c r="BS226" s="37">
        <f>IF(BR226&gt;$V$8,1,0)</f>
        <v>0</v>
      </c>
      <c r="BT226" s="38">
        <f>IF($I226=BQ$16,BR226,0)</f>
        <v>0</v>
      </c>
      <c r="BU226" s="37">
        <v>0</v>
      </c>
      <c r="BV226" s="38">
        <f>100*BU226/$V226</f>
        <v>0</v>
      </c>
      <c r="BW226" s="37">
        <f>IF(BV226&gt;$V$8,1,0)</f>
        <v>0</v>
      </c>
      <c r="BX226" s="38">
        <f>IF($I226=BU$16,BV226,0)</f>
        <v>0</v>
      </c>
      <c r="BY226" s="37">
        <v>269</v>
      </c>
      <c r="BZ226" s="37">
        <v>0</v>
      </c>
      <c r="CA226" s="16"/>
      <c r="CB226" s="20"/>
      <c r="CC226" s="21"/>
    </row>
    <row r="227" ht="15.75" customHeight="1">
      <c r="A227" t="s" s="32">
        <v>540</v>
      </c>
      <c r="B227" t="s" s="71">
        <f>_xlfn.IFS(H227=0,F227,K227=1,I227,L227=1,Q227)</f>
        <v>9</v>
      </c>
      <c r="C227" s="72">
        <f>_xlfn.IFS(H227=0,G227,K227=1,J227,L227=1,R227)</f>
        <v>43.7829178903425</v>
      </c>
      <c r="D227" t="s" s="73">
        <f>IF(F227="Lab","over","under")</f>
        <v>111</v>
      </c>
      <c r="E227" t="s" s="73">
        <v>112</v>
      </c>
      <c r="F227" t="s" s="74">
        <v>9</v>
      </c>
      <c r="G227" s="75">
        <f>AD227</f>
        <v>43.7829178903425</v>
      </c>
      <c r="H227" s="76">
        <f>K227+L227</f>
        <v>0</v>
      </c>
      <c r="I227" t="s" s="77">
        <v>25</v>
      </c>
      <c r="J227" s="75">
        <f>AV227</f>
        <v>28.9240552413776</v>
      </c>
      <c r="K227" s="25"/>
      <c r="L227" s="25"/>
      <c r="M227" s="25"/>
      <c r="N227" s="25"/>
      <c r="O227" t="s" s="73">
        <v>541</v>
      </c>
      <c r="P227" t="s" s="73">
        <v>540</v>
      </c>
      <c r="Q227" t="s" s="78">
        <v>17</v>
      </c>
      <c r="R227" s="79">
        <f>100*S227</f>
        <v>9.2327856</v>
      </c>
      <c r="S227" s="80">
        <v>0.092327856</v>
      </c>
      <c r="T227" s="28"/>
      <c r="U227" s="29">
        <v>70680</v>
      </c>
      <c r="V227" s="29">
        <v>41201</v>
      </c>
      <c r="W227" s="29">
        <v>74</v>
      </c>
      <c r="X227" s="29">
        <v>6122</v>
      </c>
      <c r="Y227" s="29">
        <v>3127</v>
      </c>
      <c r="Z227" s="31">
        <f>100*Y227/$V227</f>
        <v>7.58962161112594</v>
      </c>
      <c r="AA227" s="29">
        <f>IF(Z227&gt;$V$8,1,0)</f>
        <v>0</v>
      </c>
      <c r="AB227" s="31">
        <f>IF($I227=Y$16,Z227,0)</f>
        <v>0</v>
      </c>
      <c r="AC227" s="29">
        <v>18039</v>
      </c>
      <c r="AD227" s="31">
        <f>100*AC227/$V227</f>
        <v>43.7829178903425</v>
      </c>
      <c r="AE227" s="29">
        <f>IF(AD227&gt;$V$8,1,0)</f>
        <v>0</v>
      </c>
      <c r="AF227" s="31">
        <f>IF($I227=AC$16,AD227,0)</f>
        <v>0</v>
      </c>
      <c r="AG227" s="29">
        <v>1151</v>
      </c>
      <c r="AH227" s="31">
        <f>100*AG227/$V227</f>
        <v>2.79362151404092</v>
      </c>
      <c r="AI227" s="29">
        <f>IF(AH227&gt;$V$8,1,0)</f>
        <v>0</v>
      </c>
      <c r="AJ227" s="31">
        <f>IF($I227=AG$16,AH227,0)</f>
        <v>0</v>
      </c>
      <c r="AK227" s="29">
        <v>3804</v>
      </c>
      <c r="AL227" s="31">
        <f>100*AK227/$V227</f>
        <v>9.232785611999709</v>
      </c>
      <c r="AM227" s="29">
        <f>IF(AL227&gt;$V$8,1,0)</f>
        <v>0</v>
      </c>
      <c r="AN227" s="31">
        <f>IF($I227=AK$16,AL227,0)</f>
        <v>0</v>
      </c>
      <c r="AO227" s="29">
        <v>1421</v>
      </c>
      <c r="AP227" s="31">
        <f>100*AO227/$V227</f>
        <v>3.44894541394626</v>
      </c>
      <c r="AQ227" s="29">
        <f>IF(AP227&gt;$V$8,1,0)</f>
        <v>0</v>
      </c>
      <c r="AR227" s="31">
        <f>IF($I227=AO$16,AP227,0)</f>
        <v>0</v>
      </c>
      <c r="AS227" s="29">
        <v>11917</v>
      </c>
      <c r="AT227" s="31">
        <f>100*AS227/$V227</f>
        <v>28.9240552413776</v>
      </c>
      <c r="AU227" s="29">
        <f>IF(AT227&gt;$V$8,1,0)</f>
        <v>0</v>
      </c>
      <c r="AV227" s="31">
        <f>IF($I227=AS$16,AT227,0)</f>
        <v>28.9240552413776</v>
      </c>
      <c r="AW227" s="29">
        <v>0</v>
      </c>
      <c r="AX227" s="31">
        <f>100*AW227/$V227</f>
        <v>0</v>
      </c>
      <c r="AY227" s="29">
        <f>IF(AX227&gt;$V$8,1,0)</f>
        <v>0</v>
      </c>
      <c r="AZ227" s="31">
        <f>IF($I227=AW$16,AX227,0)</f>
        <v>0</v>
      </c>
      <c r="BA227" s="29">
        <v>0</v>
      </c>
      <c r="BB227" s="31">
        <f>100*BA227/$V227</f>
        <v>0</v>
      </c>
      <c r="BC227" s="29">
        <f>IF(BB227&gt;$V$8,1,0)</f>
        <v>0</v>
      </c>
      <c r="BD227" s="31">
        <f>IF($I227=BA$16,BB227,0)</f>
        <v>0</v>
      </c>
      <c r="BE227" s="29">
        <v>0</v>
      </c>
      <c r="BF227" s="31">
        <f>100*BE227/$V227</f>
        <v>0</v>
      </c>
      <c r="BG227" s="29">
        <f>IF(BF227&gt;$V$8,1,0)</f>
        <v>0</v>
      </c>
      <c r="BH227" s="31">
        <f>IF($I227=BE$16,BF227,0)</f>
        <v>0</v>
      </c>
      <c r="BI227" s="29">
        <v>0</v>
      </c>
      <c r="BJ227" s="31">
        <f>100*BI227/$V227</f>
        <v>0</v>
      </c>
      <c r="BK227" s="29">
        <f>IF(BJ227&gt;$V$8,1,0)</f>
        <v>0</v>
      </c>
      <c r="BL227" s="31">
        <f>IF($I227=BI$16,BJ227,0)</f>
        <v>0</v>
      </c>
      <c r="BM227" s="29">
        <v>0</v>
      </c>
      <c r="BN227" s="31">
        <f>100*BM227/$V227</f>
        <v>0</v>
      </c>
      <c r="BO227" s="29">
        <f>IF(BN227&gt;$V$8,1,0)</f>
        <v>0</v>
      </c>
      <c r="BP227" s="31">
        <f>IF($I227=BM$16,BN227,0)</f>
        <v>0</v>
      </c>
      <c r="BQ227" s="29">
        <v>0</v>
      </c>
      <c r="BR227" s="31">
        <f>100*BQ227/$V227</f>
        <v>0</v>
      </c>
      <c r="BS227" s="29">
        <f>IF(BR227&gt;$V$8,1,0)</f>
        <v>0</v>
      </c>
      <c r="BT227" s="31">
        <f>IF($I227=BQ$16,BR227,0)</f>
        <v>0</v>
      </c>
      <c r="BU227" s="29">
        <v>0</v>
      </c>
      <c r="BV227" s="31">
        <f>100*BU227/$V227</f>
        <v>0</v>
      </c>
      <c r="BW227" s="29">
        <f>IF(BV227&gt;$V$8,1,0)</f>
        <v>0</v>
      </c>
      <c r="BX227" s="31">
        <f>IF($I227=BU$16,BV227,0)</f>
        <v>0</v>
      </c>
      <c r="BY227" s="29">
        <v>1826</v>
      </c>
      <c r="BZ227" s="29">
        <v>0</v>
      </c>
      <c r="CA227" s="28"/>
      <c r="CB227" s="20"/>
      <c r="CC227" s="21"/>
    </row>
    <row r="228" ht="15.75" customHeight="1">
      <c r="A228" t="s" s="32">
        <v>542</v>
      </c>
      <c r="B228" t="s" s="71">
        <f>_xlfn.IFS(H228=0,F228,K228=1,I228,L228=1,Q228)</f>
        <v>17</v>
      </c>
      <c r="C228" s="72">
        <f>_xlfn.IFS(H228=0,G228,K228=1,J228,L228=1,R228)</f>
        <v>30.6110812986316</v>
      </c>
      <c r="D228" t="s" s="68">
        <f>IF(F228="Lab","over","under")</f>
        <v>111</v>
      </c>
      <c r="E228" t="s" s="68">
        <v>112</v>
      </c>
      <c r="F228" t="s" s="74">
        <v>9</v>
      </c>
      <c r="G228" s="81">
        <f>AD228</f>
        <v>43.7583847598605</v>
      </c>
      <c r="H228" s="82">
        <f>K228+L228</f>
        <v>1</v>
      </c>
      <c r="I228" t="s" s="77">
        <v>17</v>
      </c>
      <c r="J228" s="81">
        <f>AN228</f>
        <v>30.6110812986316</v>
      </c>
      <c r="K228" s="82">
        <v>1</v>
      </c>
      <c r="L228" s="13"/>
      <c r="M228" s="13"/>
      <c r="N228" s="13"/>
      <c r="O228" t="s" s="68">
        <v>543</v>
      </c>
      <c r="P228" t="s" s="68">
        <v>542</v>
      </c>
      <c r="Q228" t="s" s="78">
        <v>13</v>
      </c>
      <c r="R228" s="83">
        <f>100*S228</f>
        <v>10.9068956</v>
      </c>
      <c r="S228" s="35">
        <v>0.109068956</v>
      </c>
      <c r="T228" s="16"/>
      <c r="U228" s="37">
        <v>70650</v>
      </c>
      <c r="V228" s="37">
        <v>29816</v>
      </c>
      <c r="W228" s="37">
        <v>88</v>
      </c>
      <c r="X228" s="37">
        <v>3920</v>
      </c>
      <c r="Y228" s="37">
        <v>2715</v>
      </c>
      <c r="Z228" s="38">
        <f>100*Y228/$V228</f>
        <v>9.10584920847867</v>
      </c>
      <c r="AA228" s="37">
        <f>IF(Z228&gt;$V$8,1,0)</f>
        <v>0</v>
      </c>
      <c r="AB228" s="38">
        <f>IF($I228=Y$16,Z228,0)</f>
        <v>0</v>
      </c>
      <c r="AC228" s="37">
        <v>13047</v>
      </c>
      <c r="AD228" s="38">
        <f>100*AC228/$V228</f>
        <v>43.7583847598605</v>
      </c>
      <c r="AE228" s="37">
        <f>IF(AD228&gt;$V$8,1,0)</f>
        <v>0</v>
      </c>
      <c r="AF228" s="38">
        <f>IF($I228=AC$16,AD228,0)</f>
        <v>0</v>
      </c>
      <c r="AG228" s="37">
        <v>3252</v>
      </c>
      <c r="AH228" s="38">
        <f>100*AG228/$V228</f>
        <v>10.9068956265093</v>
      </c>
      <c r="AI228" s="37">
        <f>IF(AH228&gt;$V$8,1,0)</f>
        <v>0</v>
      </c>
      <c r="AJ228" s="38">
        <f>IF($I228=AG$16,AH228,0)</f>
        <v>0</v>
      </c>
      <c r="AK228" s="37">
        <v>9127</v>
      </c>
      <c r="AL228" s="38">
        <f>100*AK228/$V228</f>
        <v>30.6110812986316</v>
      </c>
      <c r="AM228" s="37">
        <f>IF(AL228&gt;$V$8,1,0)</f>
        <v>0</v>
      </c>
      <c r="AN228" s="38">
        <f>IF($I228=AK$16,AL228,0)</f>
        <v>30.6110812986316</v>
      </c>
      <c r="AO228" s="37">
        <v>1675</v>
      </c>
      <c r="AP228" s="38">
        <f>100*AO228/$V228</f>
        <v>5.61778910651999</v>
      </c>
      <c r="AQ228" s="37">
        <f>IF(AP228&gt;$V$8,1,0)</f>
        <v>0</v>
      </c>
      <c r="AR228" s="38">
        <f>IF($I228=AO$16,AP228,0)</f>
        <v>0</v>
      </c>
      <c r="AS228" s="37">
        <v>0</v>
      </c>
      <c r="AT228" s="38">
        <f>100*AS228/$V228</f>
        <v>0</v>
      </c>
      <c r="AU228" s="37">
        <f>IF(AT228&gt;$V$8,1,0)</f>
        <v>0</v>
      </c>
      <c r="AV228" s="38">
        <f>IF($I228=AS$16,AT228,0)</f>
        <v>0</v>
      </c>
      <c r="AW228" s="37">
        <v>0</v>
      </c>
      <c r="AX228" s="38">
        <f>100*AW228/$V228</f>
        <v>0</v>
      </c>
      <c r="AY228" s="37">
        <f>IF(AX228&gt;$V$8,1,0)</f>
        <v>0</v>
      </c>
      <c r="AZ228" s="38">
        <f>IF($I228=AW$16,AX228,0)</f>
        <v>0</v>
      </c>
      <c r="BA228" s="37">
        <v>0</v>
      </c>
      <c r="BB228" s="38">
        <f>100*BA228/$V228</f>
        <v>0</v>
      </c>
      <c r="BC228" s="37">
        <f>IF(BB228&gt;$V$8,1,0)</f>
        <v>0</v>
      </c>
      <c r="BD228" s="38">
        <f>IF($I228=BA$16,BB228,0)</f>
        <v>0</v>
      </c>
      <c r="BE228" s="37">
        <v>0</v>
      </c>
      <c r="BF228" s="38">
        <f>100*BE228/$V228</f>
        <v>0</v>
      </c>
      <c r="BG228" s="37">
        <f>IF(BF228&gt;$V$8,1,0)</f>
        <v>0</v>
      </c>
      <c r="BH228" s="38">
        <f>IF($I228=BE$16,BF228,0)</f>
        <v>0</v>
      </c>
      <c r="BI228" s="37">
        <v>0</v>
      </c>
      <c r="BJ228" s="38">
        <f>100*BI228/$V228</f>
        <v>0</v>
      </c>
      <c r="BK228" s="37">
        <f>IF(BJ228&gt;$V$8,1,0)</f>
        <v>0</v>
      </c>
      <c r="BL228" s="38">
        <f>IF($I228=BI$16,BJ228,0)</f>
        <v>0</v>
      </c>
      <c r="BM228" s="37">
        <v>0</v>
      </c>
      <c r="BN228" s="38">
        <f>100*BM228/$V228</f>
        <v>0</v>
      </c>
      <c r="BO228" s="37">
        <f>IF(BN228&gt;$V$8,1,0)</f>
        <v>0</v>
      </c>
      <c r="BP228" s="38">
        <f>IF($I228=BM$16,BN228,0)</f>
        <v>0</v>
      </c>
      <c r="BQ228" s="37">
        <v>0</v>
      </c>
      <c r="BR228" s="38">
        <f>100*BQ228/$V228</f>
        <v>0</v>
      </c>
      <c r="BS228" s="37">
        <f>IF(BR228&gt;$V$8,1,0)</f>
        <v>0</v>
      </c>
      <c r="BT228" s="38">
        <f>IF($I228=BQ$16,BR228,0)</f>
        <v>0</v>
      </c>
      <c r="BU228" s="37">
        <v>0</v>
      </c>
      <c r="BV228" s="38">
        <f>100*BU228/$V228</f>
        <v>0</v>
      </c>
      <c r="BW228" s="37">
        <f>IF(BV228&gt;$V$8,1,0)</f>
        <v>0</v>
      </c>
      <c r="BX228" s="38">
        <f>IF($I228=BU$16,BV228,0)</f>
        <v>0</v>
      </c>
      <c r="BY228" s="37">
        <v>0</v>
      </c>
      <c r="BZ228" s="37">
        <v>0</v>
      </c>
      <c r="CA228" s="16"/>
      <c r="CB228" s="20"/>
      <c r="CC228" s="21"/>
    </row>
    <row r="229" ht="15.75" customHeight="1">
      <c r="A229" t="s" s="32">
        <v>544</v>
      </c>
      <c r="B229" t="s" s="71">
        <f>_xlfn.IFS(H229=0,F229,K229=1,I229,L229=1,Q229)</f>
        <v>17</v>
      </c>
      <c r="C229" s="72">
        <f>_xlfn.IFS(H229=0,G229,K229=1,J229,L229=1,R229)</f>
        <v>20.7275678866588</v>
      </c>
      <c r="D229" t="s" s="73">
        <f>IF(F229="Lab","over","under")</f>
        <v>111</v>
      </c>
      <c r="E229" t="s" s="73">
        <v>112</v>
      </c>
      <c r="F229" t="s" s="74">
        <v>9</v>
      </c>
      <c r="G229" s="75">
        <f>AD229</f>
        <v>43.715564738292</v>
      </c>
      <c r="H229" s="76">
        <f>K229+L229</f>
        <v>1</v>
      </c>
      <c r="I229" t="s" s="77">
        <v>17</v>
      </c>
      <c r="J229" s="75">
        <f>AN229</f>
        <v>20.7275678866588</v>
      </c>
      <c r="K229" s="76">
        <v>1</v>
      </c>
      <c r="L229" s="25"/>
      <c r="M229" s="25"/>
      <c r="N229" s="25"/>
      <c r="O229" t="s" s="73">
        <v>545</v>
      </c>
      <c r="P229" t="s" s="73">
        <v>544</v>
      </c>
      <c r="Q229" t="s" s="78">
        <v>5</v>
      </c>
      <c r="R229" s="79">
        <f>100*S229</f>
        <v>18.0096419</v>
      </c>
      <c r="S229" s="80">
        <v>0.180096419</v>
      </c>
      <c r="T229" s="28"/>
      <c r="U229" s="29">
        <v>75067</v>
      </c>
      <c r="V229" s="29">
        <v>40656</v>
      </c>
      <c r="W229" s="29">
        <v>112</v>
      </c>
      <c r="X229" s="29">
        <v>9346</v>
      </c>
      <c r="Y229" s="29">
        <v>7322</v>
      </c>
      <c r="Z229" s="31">
        <f>100*Y229/$V229</f>
        <v>18.0096418732782</v>
      </c>
      <c r="AA229" s="29">
        <f>IF(Z229&gt;$V$8,1,0)</f>
        <v>0</v>
      </c>
      <c r="AB229" s="31">
        <f>IF($I229=Y$16,Z229,0)</f>
        <v>0</v>
      </c>
      <c r="AC229" s="29">
        <v>17773</v>
      </c>
      <c r="AD229" s="31">
        <f>100*AC229/$V229</f>
        <v>43.715564738292</v>
      </c>
      <c r="AE229" s="29">
        <f>IF(AD229&gt;$V$8,1,0)</f>
        <v>0</v>
      </c>
      <c r="AF229" s="31">
        <f>IF($I229=AC$16,AD229,0)</f>
        <v>0</v>
      </c>
      <c r="AG229" s="29">
        <v>3249</v>
      </c>
      <c r="AH229" s="31">
        <f>100*AG229/$V229</f>
        <v>7.99144037780401</v>
      </c>
      <c r="AI229" s="29">
        <f>IF(AH229&gt;$V$8,1,0)</f>
        <v>0</v>
      </c>
      <c r="AJ229" s="31">
        <f>IF($I229=AG$16,AH229,0)</f>
        <v>0</v>
      </c>
      <c r="AK229" s="29">
        <v>8427</v>
      </c>
      <c r="AL229" s="31">
        <f>100*AK229/$V229</f>
        <v>20.7275678866588</v>
      </c>
      <c r="AM229" s="29">
        <f>IF(AL229&gt;$V$8,1,0)</f>
        <v>0</v>
      </c>
      <c r="AN229" s="31">
        <f>IF($I229=AK$16,AL229,0)</f>
        <v>20.7275678866588</v>
      </c>
      <c r="AO229" s="29">
        <v>2389</v>
      </c>
      <c r="AP229" s="31">
        <f>100*AO229/$V229</f>
        <v>5.87613144431326</v>
      </c>
      <c r="AQ229" s="29">
        <f>IF(AP229&gt;$V$8,1,0)</f>
        <v>0</v>
      </c>
      <c r="AR229" s="31">
        <f>IF($I229=AO$16,AP229,0)</f>
        <v>0</v>
      </c>
      <c r="AS229" s="29">
        <v>0</v>
      </c>
      <c r="AT229" s="31">
        <f>100*AS229/$V229</f>
        <v>0</v>
      </c>
      <c r="AU229" s="29">
        <f>IF(AT229&gt;$V$8,1,0)</f>
        <v>0</v>
      </c>
      <c r="AV229" s="31">
        <f>IF($I229=AS$16,AT229,0)</f>
        <v>0</v>
      </c>
      <c r="AW229" s="29">
        <v>0</v>
      </c>
      <c r="AX229" s="31">
        <f>100*AW229/$V229</f>
        <v>0</v>
      </c>
      <c r="AY229" s="29">
        <f>IF(AX229&gt;$V$8,1,0)</f>
        <v>0</v>
      </c>
      <c r="AZ229" s="31">
        <f>IF($I229=AW$16,AX229,0)</f>
        <v>0</v>
      </c>
      <c r="BA229" s="29">
        <v>0</v>
      </c>
      <c r="BB229" s="31">
        <f>100*BA229/$V229</f>
        <v>0</v>
      </c>
      <c r="BC229" s="29">
        <f>IF(BB229&gt;$V$8,1,0)</f>
        <v>0</v>
      </c>
      <c r="BD229" s="31">
        <f>IF($I229=BA$16,BB229,0)</f>
        <v>0</v>
      </c>
      <c r="BE229" s="29">
        <v>0</v>
      </c>
      <c r="BF229" s="31">
        <f>100*BE229/$V229</f>
        <v>0</v>
      </c>
      <c r="BG229" s="29">
        <f>IF(BF229&gt;$V$8,1,0)</f>
        <v>0</v>
      </c>
      <c r="BH229" s="31">
        <f>IF($I229=BE$16,BF229,0)</f>
        <v>0</v>
      </c>
      <c r="BI229" s="29">
        <v>0</v>
      </c>
      <c r="BJ229" s="31">
        <f>100*BI229/$V229</f>
        <v>0</v>
      </c>
      <c r="BK229" s="29">
        <f>IF(BJ229&gt;$V$8,1,0)</f>
        <v>0</v>
      </c>
      <c r="BL229" s="31">
        <f>IF($I229=BI$16,BJ229,0)</f>
        <v>0</v>
      </c>
      <c r="BM229" s="29">
        <v>0</v>
      </c>
      <c r="BN229" s="31">
        <f>100*BM229/$V229</f>
        <v>0</v>
      </c>
      <c r="BO229" s="29">
        <f>IF(BN229&gt;$V$8,1,0)</f>
        <v>0</v>
      </c>
      <c r="BP229" s="31">
        <f>IF($I229=BM$16,BN229,0)</f>
        <v>0</v>
      </c>
      <c r="BQ229" s="29">
        <v>0</v>
      </c>
      <c r="BR229" s="31">
        <f>100*BQ229/$V229</f>
        <v>0</v>
      </c>
      <c r="BS229" s="29">
        <f>IF(BR229&gt;$V$8,1,0)</f>
        <v>0</v>
      </c>
      <c r="BT229" s="31">
        <f>IF($I229=BQ$16,BR229,0)</f>
        <v>0</v>
      </c>
      <c r="BU229" s="29">
        <v>0</v>
      </c>
      <c r="BV229" s="31">
        <f>100*BU229/$V229</f>
        <v>0</v>
      </c>
      <c r="BW229" s="29">
        <f>IF(BV229&gt;$V$8,1,0)</f>
        <v>0</v>
      </c>
      <c r="BX229" s="31">
        <f>IF($I229=BU$16,BV229,0)</f>
        <v>0</v>
      </c>
      <c r="BY229" s="29">
        <v>1189</v>
      </c>
      <c r="BZ229" s="29">
        <v>0</v>
      </c>
      <c r="CA229" s="28"/>
      <c r="CB229" s="20"/>
      <c r="CC229" s="21"/>
    </row>
    <row r="230" ht="15.75" customHeight="1">
      <c r="A230" t="s" s="32">
        <v>546</v>
      </c>
      <c r="B230" t="s" s="71">
        <f>_xlfn.IFS(H230=0,F230,K230=1,I230,L230=1,Q230)</f>
        <v>9</v>
      </c>
      <c r="C230" s="72">
        <f>_xlfn.IFS(H230=0,G230,K230=1,J230,L230=1,R230)</f>
        <v>43.6780221637413</v>
      </c>
      <c r="D230" t="s" s="68">
        <f>IF(F230="Lab","over","under")</f>
        <v>111</v>
      </c>
      <c r="E230" t="s" s="68">
        <v>112</v>
      </c>
      <c r="F230" t="s" s="74">
        <v>9</v>
      </c>
      <c r="G230" s="81">
        <f>AD230</f>
        <v>43.6780221637413</v>
      </c>
      <c r="H230" s="82">
        <f>K230+L230</f>
        <v>0</v>
      </c>
      <c r="I230" t="s" s="77">
        <v>25</v>
      </c>
      <c r="J230" s="81">
        <f>AV230</f>
        <v>27.0938458195514</v>
      </c>
      <c r="K230" s="13"/>
      <c r="L230" s="13"/>
      <c r="M230" s="13"/>
      <c r="N230" s="13"/>
      <c r="O230" t="s" s="68">
        <v>547</v>
      </c>
      <c r="P230" t="s" s="68">
        <v>546</v>
      </c>
      <c r="Q230" t="s" s="78">
        <v>5</v>
      </c>
      <c r="R230" s="83">
        <f>100*S230</f>
        <v>14.841015</v>
      </c>
      <c r="S230" s="35">
        <v>0.14841015</v>
      </c>
      <c r="T230" s="16"/>
      <c r="U230" s="37">
        <v>69413</v>
      </c>
      <c r="V230" s="37">
        <v>41419</v>
      </c>
      <c r="W230" s="37">
        <v>123</v>
      </c>
      <c r="X230" s="37">
        <v>6869</v>
      </c>
      <c r="Y230" s="37">
        <v>6147</v>
      </c>
      <c r="Z230" s="38">
        <f>100*Y230/$V230</f>
        <v>14.8410149931191</v>
      </c>
      <c r="AA230" s="37">
        <f>IF(Z230&gt;$V$8,1,0)</f>
        <v>0</v>
      </c>
      <c r="AB230" s="38">
        <f>IF($I230=Y$16,Z230,0)</f>
        <v>0</v>
      </c>
      <c r="AC230" s="37">
        <v>18091</v>
      </c>
      <c r="AD230" s="38">
        <f>100*AC230/$V230</f>
        <v>43.6780221637413</v>
      </c>
      <c r="AE230" s="37">
        <f>IF(AD230&gt;$V$8,1,0)</f>
        <v>0</v>
      </c>
      <c r="AF230" s="38">
        <f>IF($I230=AC$16,AD230,0)</f>
        <v>0</v>
      </c>
      <c r="AG230" s="37">
        <v>983</v>
      </c>
      <c r="AH230" s="38">
        <f>100*AG230/$V230</f>
        <v>2.37330693643014</v>
      </c>
      <c r="AI230" s="37">
        <f>IF(AH230&gt;$V$8,1,0)</f>
        <v>0</v>
      </c>
      <c r="AJ230" s="38">
        <f>IF($I230=AG$16,AH230,0)</f>
        <v>0</v>
      </c>
      <c r="AK230" s="37">
        <v>3420</v>
      </c>
      <c r="AL230" s="38">
        <f>100*AK230/$V230</f>
        <v>8.25708008401941</v>
      </c>
      <c r="AM230" s="37">
        <f>IF(AL230&gt;$V$8,1,0)</f>
        <v>0</v>
      </c>
      <c r="AN230" s="38">
        <f>IF($I230=AK$16,AL230,0)</f>
        <v>0</v>
      </c>
      <c r="AO230" s="37">
        <v>1039</v>
      </c>
      <c r="AP230" s="38">
        <f>100*AO230/$V230</f>
        <v>2.5085105869287</v>
      </c>
      <c r="AQ230" s="37">
        <f>IF(AP230&gt;$V$8,1,0)</f>
        <v>0</v>
      </c>
      <c r="AR230" s="38">
        <f>IF($I230=AO$16,AP230,0)</f>
        <v>0</v>
      </c>
      <c r="AS230" s="37">
        <v>11222</v>
      </c>
      <c r="AT230" s="38">
        <f>100*AS230/$V230</f>
        <v>27.0938458195514</v>
      </c>
      <c r="AU230" s="37">
        <f>IF(AT230&gt;$V$8,1,0)</f>
        <v>0</v>
      </c>
      <c r="AV230" s="38">
        <f>IF($I230=AS$16,AT230,0)</f>
        <v>27.0938458195514</v>
      </c>
      <c r="AW230" s="37">
        <v>0</v>
      </c>
      <c r="AX230" s="38">
        <f>100*AW230/$V230</f>
        <v>0</v>
      </c>
      <c r="AY230" s="37">
        <f>IF(AX230&gt;$V$8,1,0)</f>
        <v>0</v>
      </c>
      <c r="AZ230" s="38">
        <f>IF($I230=AW$16,AX230,0)</f>
        <v>0</v>
      </c>
      <c r="BA230" s="37">
        <v>0</v>
      </c>
      <c r="BB230" s="38">
        <f>100*BA230/$V230</f>
        <v>0</v>
      </c>
      <c r="BC230" s="37">
        <f>IF(BB230&gt;$V$8,1,0)</f>
        <v>0</v>
      </c>
      <c r="BD230" s="38">
        <f>IF($I230=BA$16,BB230,0)</f>
        <v>0</v>
      </c>
      <c r="BE230" s="37">
        <v>0</v>
      </c>
      <c r="BF230" s="38">
        <f>100*BE230/$V230</f>
        <v>0</v>
      </c>
      <c r="BG230" s="37">
        <f>IF(BF230&gt;$V$8,1,0)</f>
        <v>0</v>
      </c>
      <c r="BH230" s="38">
        <f>IF($I230=BE$16,BF230,0)</f>
        <v>0</v>
      </c>
      <c r="BI230" s="37">
        <v>0</v>
      </c>
      <c r="BJ230" s="38">
        <f>100*BI230/$V230</f>
        <v>0</v>
      </c>
      <c r="BK230" s="37">
        <f>IF(BJ230&gt;$V$8,1,0)</f>
        <v>0</v>
      </c>
      <c r="BL230" s="38">
        <f>IF($I230=BI$16,BJ230,0)</f>
        <v>0</v>
      </c>
      <c r="BM230" s="37">
        <v>0</v>
      </c>
      <c r="BN230" s="38">
        <f>100*BM230/$V230</f>
        <v>0</v>
      </c>
      <c r="BO230" s="37">
        <f>IF(BN230&gt;$V$8,1,0)</f>
        <v>0</v>
      </c>
      <c r="BP230" s="38">
        <f>IF($I230=BM$16,BN230,0)</f>
        <v>0</v>
      </c>
      <c r="BQ230" s="37">
        <v>0</v>
      </c>
      <c r="BR230" s="38">
        <f>100*BQ230/$V230</f>
        <v>0</v>
      </c>
      <c r="BS230" s="37">
        <f>IF(BR230&gt;$V$8,1,0)</f>
        <v>0</v>
      </c>
      <c r="BT230" s="38">
        <f>IF($I230=BQ$16,BR230,0)</f>
        <v>0</v>
      </c>
      <c r="BU230" s="37">
        <v>0</v>
      </c>
      <c r="BV230" s="38">
        <f>100*BU230/$V230</f>
        <v>0</v>
      </c>
      <c r="BW230" s="37">
        <f>IF(BV230&gt;$V$8,1,0)</f>
        <v>0</v>
      </c>
      <c r="BX230" s="38">
        <f>IF($I230=BU$16,BV230,0)</f>
        <v>0</v>
      </c>
      <c r="BY230" s="37">
        <v>0</v>
      </c>
      <c r="BZ230" s="37">
        <v>0</v>
      </c>
      <c r="CA230" s="16"/>
      <c r="CB230" s="20"/>
      <c r="CC230" s="21"/>
    </row>
    <row r="231" ht="15.75" customHeight="1">
      <c r="A231" t="s" s="32">
        <v>548</v>
      </c>
      <c r="B231" t="s" s="71">
        <f>_xlfn.IFS(H231=0,F231,K231=1,I231,L231=1,Q231)</f>
        <v>9</v>
      </c>
      <c r="C231" s="72">
        <f>_xlfn.IFS(H231=0,G231,K231=1,J231,L231=1,R231)</f>
        <v>43.6717303442372</v>
      </c>
      <c r="D231" t="s" s="73">
        <f>IF(F231="Lab","over","under")</f>
        <v>111</v>
      </c>
      <c r="E231" t="s" s="73">
        <v>112</v>
      </c>
      <c r="F231" t="s" s="74">
        <v>9</v>
      </c>
      <c r="G231" s="75">
        <f>AD231</f>
        <v>43.6717303442372</v>
      </c>
      <c r="H231" s="76">
        <f>K231+L231</f>
        <v>0</v>
      </c>
      <c r="I231" t="s" s="77">
        <v>25</v>
      </c>
      <c r="J231" s="75">
        <f>AV231</f>
        <v>26.9058474525654</v>
      </c>
      <c r="K231" s="25"/>
      <c r="L231" s="25"/>
      <c r="M231" s="25"/>
      <c r="N231" s="25"/>
      <c r="O231" t="s" s="73">
        <v>549</v>
      </c>
      <c r="P231" t="s" s="73">
        <v>548</v>
      </c>
      <c r="Q231" t="s" s="78">
        <v>5</v>
      </c>
      <c r="R231" s="79">
        <f>100*S231</f>
        <v>16.911223</v>
      </c>
      <c r="S231" s="80">
        <v>0.16911223</v>
      </c>
      <c r="T231" s="28"/>
      <c r="U231" s="29">
        <v>74626</v>
      </c>
      <c r="V231" s="29">
        <v>50227</v>
      </c>
      <c r="W231" s="29">
        <v>141</v>
      </c>
      <c r="X231" s="29">
        <v>8421</v>
      </c>
      <c r="Y231" s="29">
        <v>8494</v>
      </c>
      <c r="Z231" s="31">
        <f>100*Y231/$V231</f>
        <v>16.911223047365</v>
      </c>
      <c r="AA231" s="29">
        <f>IF(Z231&gt;$V$8,1,0)</f>
        <v>0</v>
      </c>
      <c r="AB231" s="31">
        <f>IF($I231=Y$16,Z231,0)</f>
        <v>0</v>
      </c>
      <c r="AC231" s="29">
        <v>21935</v>
      </c>
      <c r="AD231" s="31">
        <f>100*AC231/$V231</f>
        <v>43.6717303442372</v>
      </c>
      <c r="AE231" s="29">
        <f>IF(AD231&gt;$V$8,1,0)</f>
        <v>0</v>
      </c>
      <c r="AF231" s="31">
        <f>IF($I231=AC$16,AD231,0)</f>
        <v>0</v>
      </c>
      <c r="AG231" s="29">
        <v>1150</v>
      </c>
      <c r="AH231" s="31">
        <f>100*AG231/$V231</f>
        <v>2.28960519242638</v>
      </c>
      <c r="AI231" s="29">
        <f>IF(AH231&gt;$V$8,1,0)</f>
        <v>0</v>
      </c>
      <c r="AJ231" s="31">
        <f>IF($I231=AG$16,AH231,0)</f>
        <v>0</v>
      </c>
      <c r="AK231" s="29">
        <v>2360</v>
      </c>
      <c r="AL231" s="31">
        <f>100*AK231/$V231</f>
        <v>4.69866804706632</v>
      </c>
      <c r="AM231" s="29">
        <f>IF(AL231&gt;$V$8,1,0)</f>
        <v>0</v>
      </c>
      <c r="AN231" s="31">
        <f>IF($I231=AK$16,AL231,0)</f>
        <v>0</v>
      </c>
      <c r="AO231" s="29">
        <v>1510</v>
      </c>
      <c r="AP231" s="31">
        <f>100*AO231/$V231</f>
        <v>3.00635116570769</v>
      </c>
      <c r="AQ231" s="29">
        <f>IF(AP231&gt;$V$8,1,0)</f>
        <v>0</v>
      </c>
      <c r="AR231" s="31">
        <f>IF($I231=AO$16,AP231,0)</f>
        <v>0</v>
      </c>
      <c r="AS231" s="29">
        <v>13514</v>
      </c>
      <c r="AT231" s="31">
        <f>100*AS231/$V231</f>
        <v>26.9058474525654</v>
      </c>
      <c r="AU231" s="29">
        <f>IF(AT231&gt;$V$8,1,0)</f>
        <v>0</v>
      </c>
      <c r="AV231" s="31">
        <f>IF($I231=AS$16,AT231,0)</f>
        <v>26.9058474525654</v>
      </c>
      <c r="AW231" s="29">
        <v>0</v>
      </c>
      <c r="AX231" s="31">
        <f>100*AW231/$V231</f>
        <v>0</v>
      </c>
      <c r="AY231" s="29">
        <f>IF(AX231&gt;$V$8,1,0)</f>
        <v>0</v>
      </c>
      <c r="AZ231" s="31">
        <f>IF($I231=AW$16,AX231,0)</f>
        <v>0</v>
      </c>
      <c r="BA231" s="29">
        <v>0</v>
      </c>
      <c r="BB231" s="31">
        <f>100*BA231/$V231</f>
        <v>0</v>
      </c>
      <c r="BC231" s="29">
        <f>IF(BB231&gt;$V$8,1,0)</f>
        <v>0</v>
      </c>
      <c r="BD231" s="31">
        <f>IF($I231=BA$16,BB231,0)</f>
        <v>0</v>
      </c>
      <c r="BE231" s="29">
        <v>0</v>
      </c>
      <c r="BF231" s="31">
        <f>100*BE231/$V231</f>
        <v>0</v>
      </c>
      <c r="BG231" s="29">
        <f>IF(BF231&gt;$V$8,1,0)</f>
        <v>0</v>
      </c>
      <c r="BH231" s="31">
        <f>IF($I231=BE$16,BF231,0)</f>
        <v>0</v>
      </c>
      <c r="BI231" s="29">
        <v>0</v>
      </c>
      <c r="BJ231" s="31">
        <f>100*BI231/$V231</f>
        <v>0</v>
      </c>
      <c r="BK231" s="29">
        <f>IF(BJ231&gt;$V$8,1,0)</f>
        <v>0</v>
      </c>
      <c r="BL231" s="31">
        <f>IF($I231=BI$16,BJ231,0)</f>
        <v>0</v>
      </c>
      <c r="BM231" s="29">
        <v>0</v>
      </c>
      <c r="BN231" s="31">
        <f>100*BM231/$V231</f>
        <v>0</v>
      </c>
      <c r="BO231" s="29">
        <f>IF(BN231&gt;$V$8,1,0)</f>
        <v>0</v>
      </c>
      <c r="BP231" s="31">
        <f>IF($I231=BM$16,BN231,0)</f>
        <v>0</v>
      </c>
      <c r="BQ231" s="29">
        <v>0</v>
      </c>
      <c r="BR231" s="31">
        <f>100*BQ231/$V231</f>
        <v>0</v>
      </c>
      <c r="BS231" s="29">
        <f>IF(BR231&gt;$V$8,1,0)</f>
        <v>0</v>
      </c>
      <c r="BT231" s="31">
        <f>IF($I231=BQ$16,BR231,0)</f>
        <v>0</v>
      </c>
      <c r="BU231" s="29">
        <v>0</v>
      </c>
      <c r="BV231" s="31">
        <f>100*BU231/$V231</f>
        <v>0</v>
      </c>
      <c r="BW231" s="29">
        <f>IF(BV231&gt;$V$8,1,0)</f>
        <v>0</v>
      </c>
      <c r="BX231" s="31">
        <f>IF($I231=BU$16,BV231,0)</f>
        <v>0</v>
      </c>
      <c r="BY231" s="29">
        <v>658</v>
      </c>
      <c r="BZ231" s="29">
        <v>0</v>
      </c>
      <c r="CA231" s="28"/>
      <c r="CB231" s="20"/>
      <c r="CC231" s="21"/>
    </row>
    <row r="232" ht="15.75" customHeight="1">
      <c r="A232" t="s" s="32">
        <v>550</v>
      </c>
      <c r="B232" t="s" s="71">
        <f>_xlfn.IFS(H232=0,F232,K232=1,I232,L232=1,Q232)</f>
        <v>9</v>
      </c>
      <c r="C232" s="72">
        <f>_xlfn.IFS(H232=0,G232,K232=1,J232,L232=1,R232)</f>
        <v>43.6008859233508</v>
      </c>
      <c r="D232" t="s" s="68">
        <f>IF(F232="Lab","over","under")</f>
        <v>111</v>
      </c>
      <c r="E232" t="s" s="68">
        <v>112</v>
      </c>
      <c r="F232" t="s" s="74">
        <v>9</v>
      </c>
      <c r="G232" s="81">
        <f>AD232</f>
        <v>43.6008859233508</v>
      </c>
      <c r="H232" s="82">
        <f>K232+L232</f>
        <v>0</v>
      </c>
      <c r="I232" t="s" s="77">
        <v>25</v>
      </c>
      <c r="J232" s="81">
        <f>AV232</f>
        <v>34.3912080518097</v>
      </c>
      <c r="K232" s="13"/>
      <c r="L232" s="13"/>
      <c r="M232" s="13"/>
      <c r="N232" s="13"/>
      <c r="O232" t="s" s="68">
        <v>551</v>
      </c>
      <c r="P232" t="s" s="68">
        <v>550</v>
      </c>
      <c r="Q232" t="s" s="78">
        <v>21</v>
      </c>
      <c r="R232" s="83">
        <f>100*S232</f>
        <v>7.6452942</v>
      </c>
      <c r="S232" s="35">
        <v>0.076452942</v>
      </c>
      <c r="T232" s="16"/>
      <c r="U232" s="37">
        <v>68871</v>
      </c>
      <c r="V232" s="37">
        <v>35669</v>
      </c>
      <c r="W232" s="37">
        <v>51</v>
      </c>
      <c r="X232" s="37">
        <v>3285</v>
      </c>
      <c r="Y232" s="37">
        <v>1387</v>
      </c>
      <c r="Z232" s="38">
        <f>100*Y232/$V232</f>
        <v>3.88853065687291</v>
      </c>
      <c r="AA232" s="37">
        <f>IF(Z232&gt;$V$8,1,0)</f>
        <v>0</v>
      </c>
      <c r="AB232" s="38">
        <f>IF($I232=Y$16,Z232,0)</f>
        <v>0</v>
      </c>
      <c r="AC232" s="37">
        <v>15552</v>
      </c>
      <c r="AD232" s="38">
        <f>100*AC232/$V232</f>
        <v>43.6008859233508</v>
      </c>
      <c r="AE232" s="37">
        <f>IF(AD232&gt;$V$8,1,0)</f>
        <v>0</v>
      </c>
      <c r="AF232" s="38">
        <f>IF($I232=AC$16,AD232,0)</f>
        <v>0</v>
      </c>
      <c r="AG232" s="37">
        <v>958</v>
      </c>
      <c r="AH232" s="38">
        <f>100*AG232/$V232</f>
        <v>2.68580560150271</v>
      </c>
      <c r="AI232" s="37">
        <f>IF(AH232&gt;$V$8,1,0)</f>
        <v>0</v>
      </c>
      <c r="AJ232" s="38">
        <f>IF($I232=AG$16,AH232,0)</f>
        <v>0</v>
      </c>
      <c r="AK232" s="37">
        <v>2236</v>
      </c>
      <c r="AL232" s="38">
        <f>100*AK232/$V232</f>
        <v>6.26874877344473</v>
      </c>
      <c r="AM232" s="37">
        <f>IF(AL232&gt;$V$8,1,0)</f>
        <v>0</v>
      </c>
      <c r="AN232" s="38">
        <f>IF($I232=AK$16,AL232,0)</f>
        <v>0</v>
      </c>
      <c r="AO232" s="37">
        <v>2727</v>
      </c>
      <c r="AP232" s="38">
        <f>100*AO232/$V232</f>
        <v>7.64529423308756</v>
      </c>
      <c r="AQ232" s="37">
        <f>IF(AP232&gt;$V$8,1,0)</f>
        <v>0</v>
      </c>
      <c r="AR232" s="38">
        <f>IF($I232=AO$16,AP232,0)</f>
        <v>0</v>
      </c>
      <c r="AS232" s="37">
        <v>12267</v>
      </c>
      <c r="AT232" s="38">
        <f>100*AS232/$V232</f>
        <v>34.3912080518097</v>
      </c>
      <c r="AU232" s="37">
        <f>IF(AT232&gt;$V$8,1,0)</f>
        <v>0</v>
      </c>
      <c r="AV232" s="38">
        <f>IF($I232=AS$16,AT232,0)</f>
        <v>34.3912080518097</v>
      </c>
      <c r="AW232" s="37">
        <v>0</v>
      </c>
      <c r="AX232" s="38">
        <f>100*AW232/$V232</f>
        <v>0</v>
      </c>
      <c r="AY232" s="37">
        <f>IF(AX232&gt;$V$8,1,0)</f>
        <v>0</v>
      </c>
      <c r="AZ232" s="38">
        <f>IF($I232=AW$16,AX232,0)</f>
        <v>0</v>
      </c>
      <c r="BA232" s="37">
        <v>0</v>
      </c>
      <c r="BB232" s="38">
        <f>100*BA232/$V232</f>
        <v>0</v>
      </c>
      <c r="BC232" s="37">
        <f>IF(BB232&gt;$V$8,1,0)</f>
        <v>0</v>
      </c>
      <c r="BD232" s="38">
        <f>IF($I232=BA$16,BB232,0)</f>
        <v>0</v>
      </c>
      <c r="BE232" s="37">
        <v>0</v>
      </c>
      <c r="BF232" s="38">
        <f>100*BE232/$V232</f>
        <v>0</v>
      </c>
      <c r="BG232" s="37">
        <f>IF(BF232&gt;$V$8,1,0)</f>
        <v>0</v>
      </c>
      <c r="BH232" s="38">
        <f>IF($I232=BE$16,BF232,0)</f>
        <v>0</v>
      </c>
      <c r="BI232" s="37">
        <v>0</v>
      </c>
      <c r="BJ232" s="38">
        <f>100*BI232/$V232</f>
        <v>0</v>
      </c>
      <c r="BK232" s="37">
        <f>IF(BJ232&gt;$V$8,1,0)</f>
        <v>0</v>
      </c>
      <c r="BL232" s="38">
        <f>IF($I232=BI$16,BJ232,0)</f>
        <v>0</v>
      </c>
      <c r="BM232" s="37">
        <v>0</v>
      </c>
      <c r="BN232" s="38">
        <f>100*BM232/$V232</f>
        <v>0</v>
      </c>
      <c r="BO232" s="37">
        <f>IF(BN232&gt;$V$8,1,0)</f>
        <v>0</v>
      </c>
      <c r="BP232" s="38">
        <f>IF($I232=BM$16,BN232,0)</f>
        <v>0</v>
      </c>
      <c r="BQ232" s="37">
        <v>0</v>
      </c>
      <c r="BR232" s="38">
        <f>100*BQ232/$V232</f>
        <v>0</v>
      </c>
      <c r="BS232" s="37">
        <f>IF(BR232&gt;$V$8,1,0)</f>
        <v>0</v>
      </c>
      <c r="BT232" s="38">
        <f>IF($I232=BQ$16,BR232,0)</f>
        <v>0</v>
      </c>
      <c r="BU232" s="37">
        <v>0</v>
      </c>
      <c r="BV232" s="38">
        <f>100*BU232/$V232</f>
        <v>0</v>
      </c>
      <c r="BW232" s="37">
        <f>IF(BV232&gt;$V$8,1,0)</f>
        <v>0</v>
      </c>
      <c r="BX232" s="38">
        <f>IF($I232=BU$16,BV232,0)</f>
        <v>0</v>
      </c>
      <c r="BY232" s="37">
        <v>690</v>
      </c>
      <c r="BZ232" s="37">
        <v>0</v>
      </c>
      <c r="CA232" s="16"/>
      <c r="CB232" s="20"/>
      <c r="CC232" s="21"/>
    </row>
    <row r="233" ht="15.75" customHeight="1">
      <c r="A233" t="s" s="32">
        <v>552</v>
      </c>
      <c r="B233" t="s" s="71">
        <f>_xlfn.IFS(H233=0,F233,K233=1,I233,L233=1,Q233)</f>
        <v>9</v>
      </c>
      <c r="C233" s="72">
        <f>_xlfn.IFS(H233=0,G233,K233=1,J233,L233=1,R233)</f>
        <v>43.6005913795064</v>
      </c>
      <c r="D233" t="s" s="73">
        <f>IF(F233="Lab","over","under")</f>
        <v>111</v>
      </c>
      <c r="E233" t="s" s="73">
        <v>112</v>
      </c>
      <c r="F233" t="s" s="74">
        <v>9</v>
      </c>
      <c r="G233" s="75">
        <f>AD233</f>
        <v>43.6005913795064</v>
      </c>
      <c r="H233" s="76">
        <f>K233+L233</f>
        <v>0</v>
      </c>
      <c r="I233" t="s" s="77">
        <v>5</v>
      </c>
      <c r="J233" s="75">
        <f>AB233</f>
        <v>23.7234163539179</v>
      </c>
      <c r="K233" s="25"/>
      <c r="L233" s="25"/>
      <c r="M233" s="25"/>
      <c r="N233" s="25"/>
      <c r="O233" t="s" s="73">
        <v>553</v>
      </c>
      <c r="P233" t="s" s="73">
        <v>552</v>
      </c>
      <c r="Q233" t="s" s="78">
        <v>17</v>
      </c>
      <c r="R233" s="79">
        <f>100*S233</f>
        <v>21.5080177</v>
      </c>
      <c r="S233" s="80">
        <v>0.215080177</v>
      </c>
      <c r="T233" s="28"/>
      <c r="U233" s="29">
        <v>70435</v>
      </c>
      <c r="V233" s="29">
        <v>43965</v>
      </c>
      <c r="W233" s="29">
        <v>167</v>
      </c>
      <c r="X233" s="29">
        <v>8739</v>
      </c>
      <c r="Y233" s="29">
        <v>10430</v>
      </c>
      <c r="Z233" s="31">
        <f>100*Y233/$V233</f>
        <v>23.7234163539179</v>
      </c>
      <c r="AA233" s="29">
        <f>IF(Z233&gt;$V$8,1,0)</f>
        <v>0</v>
      </c>
      <c r="AB233" s="31">
        <f>IF($I233=Y$16,Z233,0)</f>
        <v>23.7234163539179</v>
      </c>
      <c r="AC233" s="29">
        <v>19169</v>
      </c>
      <c r="AD233" s="31">
        <f>100*AC233/$V233</f>
        <v>43.6005913795064</v>
      </c>
      <c r="AE233" s="29">
        <f>IF(AD233&gt;$V$8,1,0)</f>
        <v>0</v>
      </c>
      <c r="AF233" s="31">
        <f>IF($I233=AC$16,AD233,0)</f>
        <v>0</v>
      </c>
      <c r="AG233" s="29">
        <v>2866</v>
      </c>
      <c r="AH233" s="31">
        <f>100*AG233/$V233</f>
        <v>6.51882179006028</v>
      </c>
      <c r="AI233" s="29">
        <f>IF(AH233&gt;$V$8,1,0)</f>
        <v>0</v>
      </c>
      <c r="AJ233" s="31">
        <f>IF($I233=AG$16,AH233,0)</f>
        <v>0</v>
      </c>
      <c r="AK233" s="29">
        <v>9456</v>
      </c>
      <c r="AL233" s="31">
        <f>100*AK233/$V233</f>
        <v>21.5080177413852</v>
      </c>
      <c r="AM233" s="29">
        <f>IF(AL233&gt;$V$8,1,0)</f>
        <v>0</v>
      </c>
      <c r="AN233" s="31">
        <f>IF($I233=AK$16,AL233,0)</f>
        <v>0</v>
      </c>
      <c r="AO233" s="29">
        <v>2044</v>
      </c>
      <c r="AP233" s="31">
        <f>100*AO233/$V233</f>
        <v>4.64915273513022</v>
      </c>
      <c r="AQ233" s="29">
        <f>IF(AP233&gt;$V$8,1,0)</f>
        <v>0</v>
      </c>
      <c r="AR233" s="31">
        <f>IF($I233=AO$16,AP233,0)</f>
        <v>0</v>
      </c>
      <c r="AS233" s="29">
        <v>0</v>
      </c>
      <c r="AT233" s="31">
        <f>100*AS233/$V233</f>
        <v>0</v>
      </c>
      <c r="AU233" s="29">
        <f>IF(AT233&gt;$V$8,1,0)</f>
        <v>0</v>
      </c>
      <c r="AV233" s="31">
        <f>IF($I233=AS$16,AT233,0)</f>
        <v>0</v>
      </c>
      <c r="AW233" s="29">
        <v>0</v>
      </c>
      <c r="AX233" s="31">
        <f>100*AW233/$V233</f>
        <v>0</v>
      </c>
      <c r="AY233" s="29">
        <f>IF(AX233&gt;$V$8,1,0)</f>
        <v>0</v>
      </c>
      <c r="AZ233" s="31">
        <f>IF($I233=AW$16,AX233,0)</f>
        <v>0</v>
      </c>
      <c r="BA233" s="29">
        <v>0</v>
      </c>
      <c r="BB233" s="31">
        <f>100*BA233/$V233</f>
        <v>0</v>
      </c>
      <c r="BC233" s="29">
        <f>IF(BB233&gt;$V$8,1,0)</f>
        <v>0</v>
      </c>
      <c r="BD233" s="31">
        <f>IF($I233=BA$16,BB233,0)</f>
        <v>0</v>
      </c>
      <c r="BE233" s="29">
        <v>0</v>
      </c>
      <c r="BF233" s="31">
        <f>100*BE233/$V233</f>
        <v>0</v>
      </c>
      <c r="BG233" s="29">
        <f>IF(BF233&gt;$V$8,1,0)</f>
        <v>0</v>
      </c>
      <c r="BH233" s="31">
        <f>IF($I233=BE$16,BF233,0)</f>
        <v>0</v>
      </c>
      <c r="BI233" s="29">
        <v>0</v>
      </c>
      <c r="BJ233" s="31">
        <f>100*BI233/$V233</f>
        <v>0</v>
      </c>
      <c r="BK233" s="29">
        <f>IF(BJ233&gt;$V$8,1,0)</f>
        <v>0</v>
      </c>
      <c r="BL233" s="31">
        <f>IF($I233=BI$16,BJ233,0)</f>
        <v>0</v>
      </c>
      <c r="BM233" s="29">
        <v>0</v>
      </c>
      <c r="BN233" s="31">
        <f>100*BM233/$V233</f>
        <v>0</v>
      </c>
      <c r="BO233" s="29">
        <f>IF(BN233&gt;$V$8,1,0)</f>
        <v>0</v>
      </c>
      <c r="BP233" s="31">
        <f>IF($I233=BM$16,BN233,0)</f>
        <v>0</v>
      </c>
      <c r="BQ233" s="29">
        <v>0</v>
      </c>
      <c r="BR233" s="31">
        <f>100*BQ233/$V233</f>
        <v>0</v>
      </c>
      <c r="BS233" s="29">
        <f>IF(BR233&gt;$V$8,1,0)</f>
        <v>0</v>
      </c>
      <c r="BT233" s="31">
        <f>IF($I233=BQ$16,BR233,0)</f>
        <v>0</v>
      </c>
      <c r="BU233" s="29">
        <v>0</v>
      </c>
      <c r="BV233" s="31">
        <f>100*BU233/$V233</f>
        <v>0</v>
      </c>
      <c r="BW233" s="29">
        <f>IF(BV233&gt;$V$8,1,0)</f>
        <v>0</v>
      </c>
      <c r="BX233" s="31">
        <f>IF($I233=BU$16,BV233,0)</f>
        <v>0</v>
      </c>
      <c r="BY233" s="29">
        <v>0</v>
      </c>
      <c r="BZ233" s="29">
        <v>0</v>
      </c>
      <c r="CA233" s="28"/>
      <c r="CB233" s="20"/>
      <c r="CC233" s="21"/>
    </row>
    <row r="234" ht="15.75" customHeight="1">
      <c r="A234" t="s" s="32">
        <v>554</v>
      </c>
      <c r="B234" t="s" s="71">
        <f>_xlfn.IFS(H234=0,F234,K234=1,I234,L234=1,Q234)</f>
        <v>9</v>
      </c>
      <c r="C234" s="72">
        <f>_xlfn.IFS(H234=0,G234,K234=1,J234,L234=1,R234)</f>
        <v>43.5486571162079</v>
      </c>
      <c r="D234" t="s" s="68">
        <f>IF(F234="Lab","over","under")</f>
        <v>111</v>
      </c>
      <c r="E234" t="s" s="68">
        <v>112</v>
      </c>
      <c r="F234" t="s" s="74">
        <v>9</v>
      </c>
      <c r="G234" s="81">
        <f>AD234</f>
        <v>43.5486571162079</v>
      </c>
      <c r="H234" s="82">
        <f>K234+L234</f>
        <v>0</v>
      </c>
      <c r="I234" t="s" s="77">
        <v>5</v>
      </c>
      <c r="J234" s="81">
        <f>AB234</f>
        <v>21.9907684213044</v>
      </c>
      <c r="K234" s="13"/>
      <c r="L234" s="13"/>
      <c r="M234" s="13"/>
      <c r="N234" s="13"/>
      <c r="O234" t="s" s="68">
        <v>555</v>
      </c>
      <c r="P234" t="s" s="68">
        <v>554</v>
      </c>
      <c r="Q234" t="s" s="78">
        <v>17</v>
      </c>
      <c r="R234" s="83">
        <f>100*S234</f>
        <v>16.7651209</v>
      </c>
      <c r="S234" s="35">
        <v>0.167651209</v>
      </c>
      <c r="T234" s="16"/>
      <c r="U234" s="37">
        <v>75575</v>
      </c>
      <c r="V234" s="37">
        <v>41813</v>
      </c>
      <c r="W234" s="37">
        <v>138</v>
      </c>
      <c r="X234" s="37">
        <v>9014</v>
      </c>
      <c r="Y234" s="37">
        <v>9195</v>
      </c>
      <c r="Z234" s="38">
        <f>100*Y234/$V234</f>
        <v>21.9907684213044</v>
      </c>
      <c r="AA234" s="37">
        <f>IF(Z234&gt;$V$8,1,0)</f>
        <v>0</v>
      </c>
      <c r="AB234" s="38">
        <f>IF($I234=Y$16,Z234,0)</f>
        <v>21.9907684213044</v>
      </c>
      <c r="AC234" s="37">
        <v>18209</v>
      </c>
      <c r="AD234" s="38">
        <f>100*AC234/$V234</f>
        <v>43.5486571162079</v>
      </c>
      <c r="AE234" s="37">
        <f>IF(AD234&gt;$V$8,1,0)</f>
        <v>0</v>
      </c>
      <c r="AF234" s="38">
        <f>IF($I234=AC$16,AD234,0)</f>
        <v>0</v>
      </c>
      <c r="AG234" s="37">
        <v>2251</v>
      </c>
      <c r="AH234" s="38">
        <f>100*AG234/$V234</f>
        <v>5.38349317198001</v>
      </c>
      <c r="AI234" s="37">
        <f>IF(AH234&gt;$V$8,1,0)</f>
        <v>0</v>
      </c>
      <c r="AJ234" s="38">
        <f>IF($I234=AG$16,AH234,0)</f>
        <v>0</v>
      </c>
      <c r="AK234" s="37">
        <v>7010</v>
      </c>
      <c r="AL234" s="38">
        <f>100*AK234/$V234</f>
        <v>16.7651208954153</v>
      </c>
      <c r="AM234" s="37">
        <f>IF(AL234&gt;$V$8,1,0)</f>
        <v>0</v>
      </c>
      <c r="AN234" s="38">
        <f>IF($I234=AK$16,AL234,0)</f>
        <v>0</v>
      </c>
      <c r="AO234" s="37">
        <v>2558</v>
      </c>
      <c r="AP234" s="38">
        <f>100*AO234/$V234</f>
        <v>6.11771458637266</v>
      </c>
      <c r="AQ234" s="37">
        <f>IF(AP234&gt;$V$8,1,0)</f>
        <v>0</v>
      </c>
      <c r="AR234" s="38">
        <f>IF($I234=AO$16,AP234,0)</f>
        <v>0</v>
      </c>
      <c r="AS234" s="37">
        <v>0</v>
      </c>
      <c r="AT234" s="38">
        <f>100*AS234/$V234</f>
        <v>0</v>
      </c>
      <c r="AU234" s="37">
        <f>IF(AT234&gt;$V$8,1,0)</f>
        <v>0</v>
      </c>
      <c r="AV234" s="38">
        <f>IF($I234=AS$16,AT234,0)</f>
        <v>0</v>
      </c>
      <c r="AW234" s="37">
        <v>0</v>
      </c>
      <c r="AX234" s="38">
        <f>100*AW234/$V234</f>
        <v>0</v>
      </c>
      <c r="AY234" s="37">
        <f>IF(AX234&gt;$V$8,1,0)</f>
        <v>0</v>
      </c>
      <c r="AZ234" s="38">
        <f>IF($I234=AW$16,AX234,0)</f>
        <v>0</v>
      </c>
      <c r="BA234" s="37">
        <v>0</v>
      </c>
      <c r="BB234" s="38">
        <f>100*BA234/$V234</f>
        <v>0</v>
      </c>
      <c r="BC234" s="37">
        <f>IF(BB234&gt;$V$8,1,0)</f>
        <v>0</v>
      </c>
      <c r="BD234" s="38">
        <f>IF($I234=BA$16,BB234,0)</f>
        <v>0</v>
      </c>
      <c r="BE234" s="37">
        <v>0</v>
      </c>
      <c r="BF234" s="38">
        <f>100*BE234/$V234</f>
        <v>0</v>
      </c>
      <c r="BG234" s="37">
        <f>IF(BF234&gt;$V$8,1,0)</f>
        <v>0</v>
      </c>
      <c r="BH234" s="38">
        <f>IF($I234=BE$16,BF234,0)</f>
        <v>0</v>
      </c>
      <c r="BI234" s="37">
        <v>0</v>
      </c>
      <c r="BJ234" s="38">
        <f>100*BI234/$V234</f>
        <v>0</v>
      </c>
      <c r="BK234" s="37">
        <f>IF(BJ234&gt;$V$8,1,0)</f>
        <v>0</v>
      </c>
      <c r="BL234" s="38">
        <f>IF($I234=BI$16,BJ234,0)</f>
        <v>0</v>
      </c>
      <c r="BM234" s="37">
        <v>0</v>
      </c>
      <c r="BN234" s="38">
        <f>100*BM234/$V234</f>
        <v>0</v>
      </c>
      <c r="BO234" s="37">
        <f>IF(BN234&gt;$V$8,1,0)</f>
        <v>0</v>
      </c>
      <c r="BP234" s="38">
        <f>IF($I234=BM$16,BN234,0)</f>
        <v>0</v>
      </c>
      <c r="BQ234" s="37">
        <v>0</v>
      </c>
      <c r="BR234" s="38">
        <f>100*BQ234/$V234</f>
        <v>0</v>
      </c>
      <c r="BS234" s="37">
        <f>IF(BR234&gt;$V$8,1,0)</f>
        <v>0</v>
      </c>
      <c r="BT234" s="38">
        <f>IF($I234=BQ$16,BR234,0)</f>
        <v>0</v>
      </c>
      <c r="BU234" s="37">
        <v>0</v>
      </c>
      <c r="BV234" s="38">
        <f>100*BU234/$V234</f>
        <v>0</v>
      </c>
      <c r="BW234" s="37">
        <f>IF(BV234&gt;$V$8,1,0)</f>
        <v>0</v>
      </c>
      <c r="BX234" s="38">
        <f>IF($I234=BU$16,BV234,0)</f>
        <v>0</v>
      </c>
      <c r="BY234" s="37">
        <v>0</v>
      </c>
      <c r="BZ234" s="37">
        <v>0</v>
      </c>
      <c r="CA234" s="16"/>
      <c r="CB234" s="20"/>
      <c r="CC234" s="21"/>
    </row>
    <row r="235" ht="15.75" customHeight="1">
      <c r="A235" t="s" s="32">
        <v>556</v>
      </c>
      <c r="B235" t="s" s="71">
        <f>_xlfn.IFS(H235=0,F235,K235=1,I235,L235=1,Q235)</f>
        <v>9</v>
      </c>
      <c r="C235" s="72">
        <f>_xlfn.IFS(H235=0,G235,K235=1,J235,L235=1,R235)</f>
        <v>43.3631878718584</v>
      </c>
      <c r="D235" t="s" s="73">
        <f>IF(F235="Lab","over","under")</f>
        <v>111</v>
      </c>
      <c r="E235" t="s" s="73">
        <v>112</v>
      </c>
      <c r="F235" t="s" s="74">
        <v>9</v>
      </c>
      <c r="G235" s="75">
        <f>AD235</f>
        <v>43.3631878718584</v>
      </c>
      <c r="H235" s="76">
        <f>K235+L235</f>
        <v>0</v>
      </c>
      <c r="I235" t="s" s="77">
        <v>5</v>
      </c>
      <c r="J235" s="75">
        <f>AB235</f>
        <v>18.8718795655212</v>
      </c>
      <c r="K235" s="25"/>
      <c r="L235" s="25"/>
      <c r="M235" s="25"/>
      <c r="N235" s="25"/>
      <c r="O235" t="s" s="73">
        <v>557</v>
      </c>
      <c r="P235" t="s" s="73">
        <v>556</v>
      </c>
      <c r="Q235" t="s" s="78">
        <v>17</v>
      </c>
      <c r="R235" s="79">
        <f>100*S235</f>
        <v>18.0609371</v>
      </c>
      <c r="S235" s="80">
        <v>0.180609371</v>
      </c>
      <c r="T235" s="28"/>
      <c r="U235" s="29">
        <v>76123</v>
      </c>
      <c r="V235" s="29">
        <v>47229</v>
      </c>
      <c r="W235" s="29">
        <v>160</v>
      </c>
      <c r="X235" s="29">
        <v>11567</v>
      </c>
      <c r="Y235" s="29">
        <v>8913</v>
      </c>
      <c r="Z235" s="31">
        <f>100*Y235/$V235</f>
        <v>18.8718795655212</v>
      </c>
      <c r="AA235" s="29">
        <f>IF(Z235&gt;$V$8,1,0)</f>
        <v>0</v>
      </c>
      <c r="AB235" s="31">
        <f>IF($I235=Y$16,Z235,0)</f>
        <v>18.8718795655212</v>
      </c>
      <c r="AC235" s="29">
        <v>20480</v>
      </c>
      <c r="AD235" s="31">
        <f>100*AC235/$V235</f>
        <v>43.3631878718584</v>
      </c>
      <c r="AE235" s="29">
        <f>IF(AD235&gt;$V$8,1,0)</f>
        <v>0</v>
      </c>
      <c r="AF235" s="31">
        <f>IF($I235=AC$16,AD235,0)</f>
        <v>0</v>
      </c>
      <c r="AG235" s="29">
        <v>2593</v>
      </c>
      <c r="AH235" s="31">
        <f>100*AG235/$V235</f>
        <v>5.49027080818988</v>
      </c>
      <c r="AI235" s="29">
        <f>IF(AH235&gt;$V$8,1,0)</f>
        <v>0</v>
      </c>
      <c r="AJ235" s="31">
        <f>IF($I235=AG$16,AH235,0)</f>
        <v>0</v>
      </c>
      <c r="AK235" s="29">
        <v>8530</v>
      </c>
      <c r="AL235" s="31">
        <f>100*AK235/$V235</f>
        <v>18.0609371360816</v>
      </c>
      <c r="AM235" s="29">
        <f>IF(AL235&gt;$V$8,1,0)</f>
        <v>0</v>
      </c>
      <c r="AN235" s="31">
        <f>IF($I235=AK$16,AL235,0)</f>
        <v>0</v>
      </c>
      <c r="AO235" s="29">
        <v>2488</v>
      </c>
      <c r="AP235" s="31">
        <f>100*AO235/$V235</f>
        <v>5.2679497766203</v>
      </c>
      <c r="AQ235" s="29">
        <f>IF(AP235&gt;$V$8,1,0)</f>
        <v>0</v>
      </c>
      <c r="AR235" s="31">
        <f>IF($I235=AO$16,AP235,0)</f>
        <v>0</v>
      </c>
      <c r="AS235" s="29">
        <v>0</v>
      </c>
      <c r="AT235" s="31">
        <f>100*AS235/$V235</f>
        <v>0</v>
      </c>
      <c r="AU235" s="29">
        <f>IF(AT235&gt;$V$8,1,0)</f>
        <v>0</v>
      </c>
      <c r="AV235" s="31">
        <f>IF($I235=AS$16,AT235,0)</f>
        <v>0</v>
      </c>
      <c r="AW235" s="29">
        <v>3942</v>
      </c>
      <c r="AX235" s="31">
        <f>100*AW235/$V235</f>
        <v>8.34656672806962</v>
      </c>
      <c r="AY235" s="29">
        <f>IF(AX235&gt;$V$8,1,0)</f>
        <v>0</v>
      </c>
      <c r="AZ235" s="31">
        <f>IF($I235=AW$16,AX235,0)</f>
        <v>0</v>
      </c>
      <c r="BA235" s="29">
        <v>0</v>
      </c>
      <c r="BB235" s="31">
        <f>100*BA235/$V235</f>
        <v>0</v>
      </c>
      <c r="BC235" s="29">
        <f>IF(BB235&gt;$V$8,1,0)</f>
        <v>0</v>
      </c>
      <c r="BD235" s="31">
        <f>IF($I235=BA$16,BB235,0)</f>
        <v>0</v>
      </c>
      <c r="BE235" s="29">
        <v>0</v>
      </c>
      <c r="BF235" s="31">
        <f>100*BE235/$V235</f>
        <v>0</v>
      </c>
      <c r="BG235" s="29">
        <f>IF(BF235&gt;$V$8,1,0)</f>
        <v>0</v>
      </c>
      <c r="BH235" s="31">
        <f>IF($I235=BE$16,BF235,0)</f>
        <v>0</v>
      </c>
      <c r="BI235" s="29">
        <v>0</v>
      </c>
      <c r="BJ235" s="31">
        <f>100*BI235/$V235</f>
        <v>0</v>
      </c>
      <c r="BK235" s="29">
        <f>IF(BJ235&gt;$V$8,1,0)</f>
        <v>0</v>
      </c>
      <c r="BL235" s="31">
        <f>IF($I235=BI$16,BJ235,0)</f>
        <v>0</v>
      </c>
      <c r="BM235" s="29">
        <v>0</v>
      </c>
      <c r="BN235" s="31">
        <f>100*BM235/$V235</f>
        <v>0</v>
      </c>
      <c r="BO235" s="29">
        <f>IF(BN235&gt;$V$8,1,0)</f>
        <v>0</v>
      </c>
      <c r="BP235" s="31">
        <f>IF($I235=BM$16,BN235,0)</f>
        <v>0</v>
      </c>
      <c r="BQ235" s="29">
        <v>0</v>
      </c>
      <c r="BR235" s="31">
        <f>100*BQ235/$V235</f>
        <v>0</v>
      </c>
      <c r="BS235" s="29">
        <f>IF(BR235&gt;$V$8,1,0)</f>
        <v>0</v>
      </c>
      <c r="BT235" s="31">
        <f>IF($I235=BQ$16,BR235,0)</f>
        <v>0</v>
      </c>
      <c r="BU235" s="29">
        <v>0</v>
      </c>
      <c r="BV235" s="31">
        <f>100*BU235/$V235</f>
        <v>0</v>
      </c>
      <c r="BW235" s="29">
        <f>IF(BV235&gt;$V$8,1,0)</f>
        <v>0</v>
      </c>
      <c r="BX235" s="31">
        <f>IF($I235=BU$16,BV235,0)</f>
        <v>0</v>
      </c>
      <c r="BY235" s="29">
        <v>580</v>
      </c>
      <c r="BZ235" s="29">
        <v>0</v>
      </c>
      <c r="CA235" s="28"/>
      <c r="CB235" s="20"/>
      <c r="CC235" s="21"/>
    </row>
    <row r="236" ht="15.75" customHeight="1">
      <c r="A236" t="s" s="32">
        <v>558</v>
      </c>
      <c r="B236" t="s" s="71">
        <f>_xlfn.IFS(H236=0,F236,K236=1,I236,L236=1,Q236)</f>
        <v>9</v>
      </c>
      <c r="C236" s="72">
        <f>_xlfn.IFS(H236=0,G236,K236=1,J236,L236=1,R236)</f>
        <v>43.3368882031268</v>
      </c>
      <c r="D236" t="s" s="68">
        <f>IF(F236="Lab","over","under")</f>
        <v>111</v>
      </c>
      <c r="E236" t="s" s="68">
        <v>112</v>
      </c>
      <c r="F236" t="s" s="74">
        <v>9</v>
      </c>
      <c r="G236" s="81">
        <f>AD236</f>
        <v>43.3368882031268</v>
      </c>
      <c r="H236" s="82">
        <f>K236+L236</f>
        <v>0</v>
      </c>
      <c r="I236" t="s" s="77">
        <v>5</v>
      </c>
      <c r="J236" s="81">
        <f>AB236</f>
        <v>26.5389938962129</v>
      </c>
      <c r="K236" s="13"/>
      <c r="L236" s="13"/>
      <c r="M236" s="13"/>
      <c r="N236" s="13"/>
      <c r="O236" t="s" s="68">
        <v>559</v>
      </c>
      <c r="P236" t="s" s="68">
        <v>558</v>
      </c>
      <c r="Q236" t="s" s="78">
        <v>17</v>
      </c>
      <c r="R236" s="83">
        <f>100*S236</f>
        <v>15.9447256</v>
      </c>
      <c r="S236" s="35">
        <v>0.159447256</v>
      </c>
      <c r="T236" s="16"/>
      <c r="U236" s="37">
        <v>75396</v>
      </c>
      <c r="V236" s="37">
        <v>44071</v>
      </c>
      <c r="W236" s="37">
        <v>167</v>
      </c>
      <c r="X236" s="37">
        <v>7403</v>
      </c>
      <c r="Y236" s="37">
        <v>11696</v>
      </c>
      <c r="Z236" s="38">
        <f>100*Y236/$V236</f>
        <v>26.5389938962129</v>
      </c>
      <c r="AA236" s="37">
        <f>IF(Z236&gt;$V$8,1,0)</f>
        <v>0</v>
      </c>
      <c r="AB236" s="38">
        <f>IF($I236=Y$16,Z236,0)</f>
        <v>26.5389938962129</v>
      </c>
      <c r="AC236" s="37">
        <v>19099</v>
      </c>
      <c r="AD236" s="38">
        <f>100*AC236/$V236</f>
        <v>43.3368882031268</v>
      </c>
      <c r="AE236" s="37">
        <f>IF(AD236&gt;$V$8,1,0)</f>
        <v>0</v>
      </c>
      <c r="AF236" s="38">
        <f>IF($I236=AC$16,AD236,0)</f>
        <v>0</v>
      </c>
      <c r="AG236" s="37">
        <v>2241</v>
      </c>
      <c r="AH236" s="38">
        <f>100*AG236/$V236</f>
        <v>5.08497651516871</v>
      </c>
      <c r="AI236" s="37">
        <f>IF(AH236&gt;$V$8,1,0)</f>
        <v>0</v>
      </c>
      <c r="AJ236" s="38">
        <f>IF($I236=AG$16,AH236,0)</f>
        <v>0</v>
      </c>
      <c r="AK236" s="37">
        <v>7027</v>
      </c>
      <c r="AL236" s="38">
        <f>100*AK236/$V236</f>
        <v>15.9447255564884</v>
      </c>
      <c r="AM236" s="37">
        <f>IF(AL236&gt;$V$8,1,0)</f>
        <v>0</v>
      </c>
      <c r="AN236" s="38">
        <f>IF($I236=AK$16,AL236,0)</f>
        <v>0</v>
      </c>
      <c r="AO236" s="37">
        <v>3652</v>
      </c>
      <c r="AP236" s="38">
        <f>100*AO236/$V236</f>
        <v>8.286628395089741</v>
      </c>
      <c r="AQ236" s="37">
        <f>IF(AP236&gt;$V$8,1,0)</f>
        <v>0</v>
      </c>
      <c r="AR236" s="38">
        <f>IF($I236=AO$16,AP236,0)</f>
        <v>0</v>
      </c>
      <c r="AS236" s="37">
        <v>0</v>
      </c>
      <c r="AT236" s="38">
        <f>100*AS236/$V236</f>
        <v>0</v>
      </c>
      <c r="AU236" s="37">
        <f>IF(AT236&gt;$V$8,1,0)</f>
        <v>0</v>
      </c>
      <c r="AV236" s="38">
        <f>IF($I236=AS$16,AT236,0)</f>
        <v>0</v>
      </c>
      <c r="AW236" s="37">
        <v>0</v>
      </c>
      <c r="AX236" s="38">
        <f>100*AW236/$V236</f>
        <v>0</v>
      </c>
      <c r="AY236" s="37">
        <f>IF(AX236&gt;$V$8,1,0)</f>
        <v>0</v>
      </c>
      <c r="AZ236" s="38">
        <f>IF($I236=AW$16,AX236,0)</f>
        <v>0</v>
      </c>
      <c r="BA236" s="37">
        <v>0</v>
      </c>
      <c r="BB236" s="38">
        <f>100*BA236/$V236</f>
        <v>0</v>
      </c>
      <c r="BC236" s="37">
        <f>IF(BB236&gt;$V$8,1,0)</f>
        <v>0</v>
      </c>
      <c r="BD236" s="38">
        <f>IF($I236=BA$16,BB236,0)</f>
        <v>0</v>
      </c>
      <c r="BE236" s="37">
        <v>0</v>
      </c>
      <c r="BF236" s="38">
        <f>100*BE236/$V236</f>
        <v>0</v>
      </c>
      <c r="BG236" s="37">
        <f>IF(BF236&gt;$V$8,1,0)</f>
        <v>0</v>
      </c>
      <c r="BH236" s="38">
        <f>IF($I236=BE$16,BF236,0)</f>
        <v>0</v>
      </c>
      <c r="BI236" s="37">
        <v>0</v>
      </c>
      <c r="BJ236" s="38">
        <f>100*BI236/$V236</f>
        <v>0</v>
      </c>
      <c r="BK236" s="37">
        <f>IF(BJ236&gt;$V$8,1,0)</f>
        <v>0</v>
      </c>
      <c r="BL236" s="38">
        <f>IF($I236=BI$16,BJ236,0)</f>
        <v>0</v>
      </c>
      <c r="BM236" s="37">
        <v>0</v>
      </c>
      <c r="BN236" s="38">
        <f>100*BM236/$V236</f>
        <v>0</v>
      </c>
      <c r="BO236" s="37">
        <f>IF(BN236&gt;$V$8,1,0)</f>
        <v>0</v>
      </c>
      <c r="BP236" s="38">
        <f>IF($I236=BM$16,BN236,0)</f>
        <v>0</v>
      </c>
      <c r="BQ236" s="37">
        <v>0</v>
      </c>
      <c r="BR236" s="38">
        <f>100*BQ236/$V236</f>
        <v>0</v>
      </c>
      <c r="BS236" s="37">
        <f>IF(BR236&gt;$V$8,1,0)</f>
        <v>0</v>
      </c>
      <c r="BT236" s="38">
        <f>IF($I236=BQ$16,BR236,0)</f>
        <v>0</v>
      </c>
      <c r="BU236" s="37">
        <v>0</v>
      </c>
      <c r="BV236" s="38">
        <f>100*BU236/$V236</f>
        <v>0</v>
      </c>
      <c r="BW236" s="37">
        <f>IF(BV236&gt;$V$8,1,0)</f>
        <v>0</v>
      </c>
      <c r="BX236" s="38">
        <f>IF($I236=BU$16,BV236,0)</f>
        <v>0</v>
      </c>
      <c r="BY236" s="37">
        <v>0</v>
      </c>
      <c r="BZ236" s="37">
        <v>0</v>
      </c>
      <c r="CA236" s="16"/>
      <c r="CB236" s="20"/>
      <c r="CC236" s="21"/>
    </row>
    <row r="237" ht="15.75" customHeight="1">
      <c r="A237" t="s" s="32">
        <v>560</v>
      </c>
      <c r="B237" t="s" s="71">
        <f>_xlfn.IFS(H237=0,F237,K237=1,I237,L237=1,Q237)</f>
        <v>9</v>
      </c>
      <c r="C237" s="72">
        <f>_xlfn.IFS(H237=0,G237,K237=1,J237,L237=1,R237)</f>
        <v>43.2969633232549</v>
      </c>
      <c r="D237" t="s" s="73">
        <f>IF(F237="Lab","over","under")</f>
        <v>111</v>
      </c>
      <c r="E237" t="s" s="73">
        <v>112</v>
      </c>
      <c r="F237" t="s" s="74">
        <v>9</v>
      </c>
      <c r="G237" s="75">
        <f>AD237</f>
        <v>43.2969633232549</v>
      </c>
      <c r="H237" s="76">
        <f>K237+L237</f>
        <v>0</v>
      </c>
      <c r="I237" t="s" s="77">
        <v>5</v>
      </c>
      <c r="J237" s="75">
        <f>AB237</f>
        <v>42.7343236492704</v>
      </c>
      <c r="K237" s="25"/>
      <c r="L237" s="25"/>
      <c r="M237" s="25"/>
      <c r="N237" s="25"/>
      <c r="O237" t="s" s="73">
        <v>561</v>
      </c>
      <c r="P237" t="s" s="73">
        <v>560</v>
      </c>
      <c r="Q237" t="s" s="78">
        <v>13</v>
      </c>
      <c r="R237" s="79">
        <f>100*S237</f>
        <v>5.3424477</v>
      </c>
      <c r="S237" s="80">
        <v>0.053424477</v>
      </c>
      <c r="T237" s="28"/>
      <c r="U237" s="29">
        <v>70331</v>
      </c>
      <c r="V237" s="29">
        <v>38035</v>
      </c>
      <c r="W237" s="29">
        <v>529</v>
      </c>
      <c r="X237" s="29">
        <v>214</v>
      </c>
      <c r="Y237" s="29">
        <v>16254</v>
      </c>
      <c r="Z237" s="31">
        <f>100*Y237/$V237</f>
        <v>42.7343236492704</v>
      </c>
      <c r="AA237" s="29">
        <f>IF(Z237&gt;$V$8,1,0)</f>
        <v>0</v>
      </c>
      <c r="AB237" s="31">
        <f>IF($I237=Y$16,Z237,0)</f>
        <v>42.7343236492704</v>
      </c>
      <c r="AC237" s="29">
        <v>16468</v>
      </c>
      <c r="AD237" s="31">
        <f>100*AC237/$V237</f>
        <v>43.2969633232549</v>
      </c>
      <c r="AE237" s="29">
        <f>IF(AD237&gt;$V$8,1,0)</f>
        <v>0</v>
      </c>
      <c r="AF237" s="31">
        <f>IF($I237=AC$16,AD237,0)</f>
        <v>0</v>
      </c>
      <c r="AG237" s="29">
        <v>2032</v>
      </c>
      <c r="AH237" s="31">
        <f>100*AG237/$V237</f>
        <v>5.34244774549757</v>
      </c>
      <c r="AI237" s="29">
        <f>IF(AH237&gt;$V$8,1,0)</f>
        <v>0</v>
      </c>
      <c r="AJ237" s="31">
        <f>IF($I237=AG$16,AH237,0)</f>
        <v>0</v>
      </c>
      <c r="AK237" s="29">
        <v>0</v>
      </c>
      <c r="AL237" s="31">
        <f>100*AK237/$V237</f>
        <v>0</v>
      </c>
      <c r="AM237" s="29">
        <f>IF(AL237&gt;$V$8,1,0)</f>
        <v>0</v>
      </c>
      <c r="AN237" s="31">
        <f>IF($I237=AK$16,AL237,0)</f>
        <v>0</v>
      </c>
      <c r="AO237" s="29">
        <v>1446</v>
      </c>
      <c r="AP237" s="31">
        <f>100*AO237/$V237</f>
        <v>3.8017615354279</v>
      </c>
      <c r="AQ237" s="29">
        <f>IF(AP237&gt;$V$8,1,0)</f>
        <v>0</v>
      </c>
      <c r="AR237" s="31">
        <f>IF($I237=AO$16,AP237,0)</f>
        <v>0</v>
      </c>
      <c r="AS237" s="29">
        <v>0</v>
      </c>
      <c r="AT237" s="31">
        <f>100*AS237/$V237</f>
        <v>0</v>
      </c>
      <c r="AU237" s="29">
        <f>IF(AT237&gt;$V$8,1,0)</f>
        <v>0</v>
      </c>
      <c r="AV237" s="31">
        <f>IF($I237=AS$16,AT237,0)</f>
        <v>0</v>
      </c>
      <c r="AW237" s="29">
        <v>0</v>
      </c>
      <c r="AX237" s="31">
        <f>100*AW237/$V237</f>
        <v>0</v>
      </c>
      <c r="AY237" s="29">
        <f>IF(AX237&gt;$V$8,1,0)</f>
        <v>0</v>
      </c>
      <c r="AZ237" s="31">
        <f>IF($I237=AW$16,AX237,0)</f>
        <v>0</v>
      </c>
      <c r="BA237" s="29">
        <v>0</v>
      </c>
      <c r="BB237" s="31">
        <f>100*BA237/$V237</f>
        <v>0</v>
      </c>
      <c r="BC237" s="29">
        <f>IF(BB237&gt;$V$8,1,0)</f>
        <v>0</v>
      </c>
      <c r="BD237" s="31">
        <f>IF($I237=BA$16,BB237,0)</f>
        <v>0</v>
      </c>
      <c r="BE237" s="29">
        <v>0</v>
      </c>
      <c r="BF237" s="31">
        <f>100*BE237/$V237</f>
        <v>0</v>
      </c>
      <c r="BG237" s="29">
        <f>IF(BF237&gt;$V$8,1,0)</f>
        <v>0</v>
      </c>
      <c r="BH237" s="31">
        <f>IF($I237=BE$16,BF237,0)</f>
        <v>0</v>
      </c>
      <c r="BI237" s="29">
        <v>0</v>
      </c>
      <c r="BJ237" s="31">
        <f>100*BI237/$V237</f>
        <v>0</v>
      </c>
      <c r="BK237" s="29">
        <f>IF(BJ237&gt;$V$8,1,0)</f>
        <v>0</v>
      </c>
      <c r="BL237" s="31">
        <f>IF($I237=BI$16,BJ237,0)</f>
        <v>0</v>
      </c>
      <c r="BM237" s="29">
        <v>0</v>
      </c>
      <c r="BN237" s="31">
        <f>100*BM237/$V237</f>
        <v>0</v>
      </c>
      <c r="BO237" s="29">
        <f>IF(BN237&gt;$V$8,1,0)</f>
        <v>0</v>
      </c>
      <c r="BP237" s="31">
        <f>IF($I237=BM$16,BN237,0)</f>
        <v>0</v>
      </c>
      <c r="BQ237" s="29">
        <v>0</v>
      </c>
      <c r="BR237" s="31">
        <f>100*BQ237/$V237</f>
        <v>0</v>
      </c>
      <c r="BS237" s="29">
        <f>IF(BR237&gt;$V$8,1,0)</f>
        <v>0</v>
      </c>
      <c r="BT237" s="31">
        <f>IF($I237=BQ$16,BR237,0)</f>
        <v>0</v>
      </c>
      <c r="BU237" s="29">
        <v>0</v>
      </c>
      <c r="BV237" s="31">
        <f>100*BU237/$V237</f>
        <v>0</v>
      </c>
      <c r="BW237" s="29">
        <f>IF(BV237&gt;$V$8,1,0)</f>
        <v>0</v>
      </c>
      <c r="BX237" s="31">
        <f>IF($I237=BU$16,BV237,0)</f>
        <v>0</v>
      </c>
      <c r="BY237" s="29">
        <v>0</v>
      </c>
      <c r="BZ237" s="29">
        <v>0</v>
      </c>
      <c r="CA237" s="28"/>
      <c r="CB237" s="20"/>
      <c r="CC237" s="21"/>
    </row>
    <row r="238" ht="15.75" customHeight="1">
      <c r="A238" t="s" s="32">
        <v>562</v>
      </c>
      <c r="B238" t="s" s="71">
        <f>_xlfn.IFS(H238=0,F238,K238=1,I238,L238=1,Q238)</f>
        <v>17</v>
      </c>
      <c r="C238" s="72">
        <f>_xlfn.IFS(H238=0,G238,K238=1,J238,L238=1,R238)</f>
        <v>22.7172862290184</v>
      </c>
      <c r="D238" t="s" s="68">
        <f>IF(F238="Lab","over","under")</f>
        <v>111</v>
      </c>
      <c r="E238" t="s" s="68">
        <v>112</v>
      </c>
      <c r="F238" t="s" s="74">
        <v>9</v>
      </c>
      <c r="G238" s="81">
        <f>AD238</f>
        <v>43.2785540615754</v>
      </c>
      <c r="H238" s="82">
        <f>K238+L238</f>
        <v>1</v>
      </c>
      <c r="I238" t="s" s="77">
        <v>17</v>
      </c>
      <c r="J238" s="81">
        <f>AN238</f>
        <v>22.7172862290184</v>
      </c>
      <c r="K238" s="82">
        <v>1</v>
      </c>
      <c r="L238" s="13"/>
      <c r="M238" s="13"/>
      <c r="N238" s="13"/>
      <c r="O238" t="s" s="68">
        <v>563</v>
      </c>
      <c r="P238" t="s" s="68">
        <v>562</v>
      </c>
      <c r="Q238" t="s" s="78">
        <v>5</v>
      </c>
      <c r="R238" s="83">
        <f>100*S238</f>
        <v>15.824472</v>
      </c>
      <c r="S238" s="35">
        <v>0.15824472</v>
      </c>
      <c r="T238" s="16"/>
      <c r="U238" s="37">
        <v>77463</v>
      </c>
      <c r="V238" s="37">
        <v>34137</v>
      </c>
      <c r="W238" s="37">
        <v>152</v>
      </c>
      <c r="X238" s="37">
        <v>7019</v>
      </c>
      <c r="Y238" s="37">
        <v>5402</v>
      </c>
      <c r="Z238" s="38">
        <f>100*Y238/$V238</f>
        <v>15.824471980549</v>
      </c>
      <c r="AA238" s="37">
        <f>IF(Z238&gt;$V$8,1,0)</f>
        <v>0</v>
      </c>
      <c r="AB238" s="38">
        <f>IF($I238=Y$16,Z238,0)</f>
        <v>0</v>
      </c>
      <c r="AC238" s="37">
        <v>14774</v>
      </c>
      <c r="AD238" s="38">
        <f>100*AC238/$V238</f>
        <v>43.2785540615754</v>
      </c>
      <c r="AE238" s="37">
        <f>IF(AD238&gt;$V$8,1,0)</f>
        <v>0</v>
      </c>
      <c r="AF238" s="38">
        <f>IF($I238=AC$16,AD238,0)</f>
        <v>0</v>
      </c>
      <c r="AG238" s="37">
        <v>1128</v>
      </c>
      <c r="AH238" s="38">
        <f>100*AG238/$V238</f>
        <v>3.30433254240267</v>
      </c>
      <c r="AI238" s="37">
        <f>IF(AH238&gt;$V$8,1,0)</f>
        <v>0</v>
      </c>
      <c r="AJ238" s="38">
        <f>IF($I238=AG$16,AH238,0)</f>
        <v>0</v>
      </c>
      <c r="AK238" s="37">
        <v>7755</v>
      </c>
      <c r="AL238" s="38">
        <f>100*AK238/$V238</f>
        <v>22.7172862290184</v>
      </c>
      <c r="AM238" s="37">
        <f>IF(AL238&gt;$V$8,1,0)</f>
        <v>0</v>
      </c>
      <c r="AN238" s="38">
        <f>IF($I238=AK$16,AL238,0)</f>
        <v>22.7172862290184</v>
      </c>
      <c r="AO238" s="37">
        <v>2452</v>
      </c>
      <c r="AP238" s="38">
        <f>100*AO238/$V238</f>
        <v>7.18282215777602</v>
      </c>
      <c r="AQ238" s="37">
        <f>IF(AP238&gt;$V$8,1,0)</f>
        <v>0</v>
      </c>
      <c r="AR238" s="38">
        <f>IF($I238=AO$16,AP238,0)</f>
        <v>0</v>
      </c>
      <c r="AS238" s="37">
        <v>0</v>
      </c>
      <c r="AT238" s="38">
        <f>100*AS238/$V238</f>
        <v>0</v>
      </c>
      <c r="AU238" s="37">
        <f>IF(AT238&gt;$V$8,1,0)</f>
        <v>0</v>
      </c>
      <c r="AV238" s="38">
        <f>IF($I238=AS$16,AT238,0)</f>
        <v>0</v>
      </c>
      <c r="AW238" s="37">
        <v>0</v>
      </c>
      <c r="AX238" s="38">
        <f>100*AW238/$V238</f>
        <v>0</v>
      </c>
      <c r="AY238" s="37">
        <f>IF(AX238&gt;$V$8,1,0)</f>
        <v>0</v>
      </c>
      <c r="AZ238" s="38">
        <f>IF($I238=AW$16,AX238,0)</f>
        <v>0</v>
      </c>
      <c r="BA238" s="37">
        <v>0</v>
      </c>
      <c r="BB238" s="38">
        <f>100*BA238/$V238</f>
        <v>0</v>
      </c>
      <c r="BC238" s="37">
        <f>IF(BB238&gt;$V$8,1,0)</f>
        <v>0</v>
      </c>
      <c r="BD238" s="38">
        <f>IF($I238=BA$16,BB238,0)</f>
        <v>0</v>
      </c>
      <c r="BE238" s="37">
        <v>0</v>
      </c>
      <c r="BF238" s="38">
        <f>100*BE238/$V238</f>
        <v>0</v>
      </c>
      <c r="BG238" s="37">
        <f>IF(BF238&gt;$V$8,1,0)</f>
        <v>0</v>
      </c>
      <c r="BH238" s="38">
        <f>IF($I238=BE$16,BF238,0)</f>
        <v>0</v>
      </c>
      <c r="BI238" s="37">
        <v>0</v>
      </c>
      <c r="BJ238" s="38">
        <f>100*BI238/$V238</f>
        <v>0</v>
      </c>
      <c r="BK238" s="37">
        <f>IF(BJ238&gt;$V$8,1,0)</f>
        <v>0</v>
      </c>
      <c r="BL238" s="38">
        <f>IF($I238=BI$16,BJ238,0)</f>
        <v>0</v>
      </c>
      <c r="BM238" s="37">
        <v>0</v>
      </c>
      <c r="BN238" s="38">
        <f>100*BM238/$V238</f>
        <v>0</v>
      </c>
      <c r="BO238" s="37">
        <f>IF(BN238&gt;$V$8,1,0)</f>
        <v>0</v>
      </c>
      <c r="BP238" s="38">
        <f>IF($I238=BM$16,BN238,0)</f>
        <v>0</v>
      </c>
      <c r="BQ238" s="37">
        <v>0</v>
      </c>
      <c r="BR238" s="38">
        <f>100*BQ238/$V238</f>
        <v>0</v>
      </c>
      <c r="BS238" s="37">
        <f>IF(BR238&gt;$V$8,1,0)</f>
        <v>0</v>
      </c>
      <c r="BT238" s="38">
        <f>IF($I238=BQ$16,BR238,0)</f>
        <v>0</v>
      </c>
      <c r="BU238" s="37">
        <v>0</v>
      </c>
      <c r="BV238" s="38">
        <f>100*BU238/$V238</f>
        <v>0</v>
      </c>
      <c r="BW238" s="37">
        <f>IF(BV238&gt;$V$8,1,0)</f>
        <v>0</v>
      </c>
      <c r="BX238" s="38">
        <f>IF($I238=BU$16,BV238,0)</f>
        <v>0</v>
      </c>
      <c r="BY238" s="37">
        <v>0</v>
      </c>
      <c r="BZ238" s="37">
        <v>0</v>
      </c>
      <c r="CA238" s="16"/>
      <c r="CB238" s="20"/>
      <c r="CC238" s="21"/>
    </row>
    <row r="239" ht="15.75" customHeight="1">
      <c r="A239" t="s" s="32">
        <v>564</v>
      </c>
      <c r="B239" t="s" s="71">
        <f>_xlfn.IFS(H239=0,F239,K239=1,I239,L239=1,Q239)</f>
        <v>9</v>
      </c>
      <c r="C239" s="72">
        <f>_xlfn.IFS(H239=0,G239,K239=1,J239,L239=1,R239)</f>
        <v>43.1129173989455</v>
      </c>
      <c r="D239" t="s" s="73">
        <f>IF(F239="Lab","over","under")</f>
        <v>111</v>
      </c>
      <c r="E239" t="s" s="73">
        <v>112</v>
      </c>
      <c r="F239" t="s" s="74">
        <v>9</v>
      </c>
      <c r="G239" s="75">
        <f>AD239</f>
        <v>43.1129173989455</v>
      </c>
      <c r="H239" s="76">
        <f>K239+L239</f>
        <v>0</v>
      </c>
      <c r="I239" t="s" s="77">
        <v>5</v>
      </c>
      <c r="J239" s="75">
        <f>AB239</f>
        <v>27.8580843585237</v>
      </c>
      <c r="K239" s="25"/>
      <c r="L239" s="25"/>
      <c r="M239" s="25"/>
      <c r="N239" s="25"/>
      <c r="O239" t="s" s="73">
        <v>565</v>
      </c>
      <c r="P239" t="s" s="73">
        <v>564</v>
      </c>
      <c r="Q239" t="s" s="78">
        <v>17</v>
      </c>
      <c r="R239" s="79">
        <f>100*S239</f>
        <v>16.223638</v>
      </c>
      <c r="S239" s="80">
        <v>0.16223638</v>
      </c>
      <c r="T239" s="28"/>
      <c r="U239" s="29">
        <v>77686</v>
      </c>
      <c r="V239" s="29">
        <v>45520</v>
      </c>
      <c r="W239" s="29">
        <v>174</v>
      </c>
      <c r="X239" s="29">
        <v>6944</v>
      </c>
      <c r="Y239" s="29">
        <v>12681</v>
      </c>
      <c r="Z239" s="31">
        <f>100*Y239/$V239</f>
        <v>27.8580843585237</v>
      </c>
      <c r="AA239" s="29">
        <f>IF(Z239&gt;$V$8,1,0)</f>
        <v>0</v>
      </c>
      <c r="AB239" s="31">
        <f>IF($I239=Y$16,Z239,0)</f>
        <v>27.8580843585237</v>
      </c>
      <c r="AC239" s="29">
        <v>19625</v>
      </c>
      <c r="AD239" s="31">
        <f>100*AC239/$V239</f>
        <v>43.1129173989455</v>
      </c>
      <c r="AE239" s="29">
        <f>IF(AD239&gt;$V$8,1,0)</f>
        <v>0</v>
      </c>
      <c r="AF239" s="31">
        <f>IF($I239=AC$16,AD239,0)</f>
        <v>0</v>
      </c>
      <c r="AG239" s="29">
        <v>1317</v>
      </c>
      <c r="AH239" s="31">
        <f>100*AG239/$V239</f>
        <v>2.89323374340949</v>
      </c>
      <c r="AI239" s="29">
        <f>IF(AH239&gt;$V$8,1,0)</f>
        <v>0</v>
      </c>
      <c r="AJ239" s="31">
        <f>IF($I239=AG$16,AH239,0)</f>
        <v>0</v>
      </c>
      <c r="AK239" s="29">
        <v>7385</v>
      </c>
      <c r="AL239" s="31">
        <f>100*AK239/$V239</f>
        <v>16.2236379613357</v>
      </c>
      <c r="AM239" s="29">
        <f>IF(AL239&gt;$V$8,1,0)</f>
        <v>0</v>
      </c>
      <c r="AN239" s="31">
        <f>IF($I239=AK$16,AL239,0)</f>
        <v>0</v>
      </c>
      <c r="AO239" s="29">
        <v>1747</v>
      </c>
      <c r="AP239" s="31">
        <f>100*AO239/$V239</f>
        <v>3.83787346221441</v>
      </c>
      <c r="AQ239" s="29">
        <f>IF(AP239&gt;$V$8,1,0)</f>
        <v>0</v>
      </c>
      <c r="AR239" s="31">
        <f>IF($I239=AO$16,AP239,0)</f>
        <v>0</v>
      </c>
      <c r="AS239" s="29">
        <v>0</v>
      </c>
      <c r="AT239" s="31">
        <f>100*AS239/$V239</f>
        <v>0</v>
      </c>
      <c r="AU239" s="29">
        <f>IF(AT239&gt;$V$8,1,0)</f>
        <v>0</v>
      </c>
      <c r="AV239" s="31">
        <f>IF($I239=AS$16,AT239,0)</f>
        <v>0</v>
      </c>
      <c r="AW239" s="29">
        <v>0</v>
      </c>
      <c r="AX239" s="31">
        <f>100*AW239/$V239</f>
        <v>0</v>
      </c>
      <c r="AY239" s="29">
        <f>IF(AX239&gt;$V$8,1,0)</f>
        <v>0</v>
      </c>
      <c r="AZ239" s="31">
        <f>IF($I239=AW$16,AX239,0)</f>
        <v>0</v>
      </c>
      <c r="BA239" s="29">
        <v>0</v>
      </c>
      <c r="BB239" s="31">
        <f>100*BA239/$V239</f>
        <v>0</v>
      </c>
      <c r="BC239" s="29">
        <f>IF(BB239&gt;$V$8,1,0)</f>
        <v>0</v>
      </c>
      <c r="BD239" s="31">
        <f>IF($I239=BA$16,BB239,0)</f>
        <v>0</v>
      </c>
      <c r="BE239" s="29">
        <v>0</v>
      </c>
      <c r="BF239" s="31">
        <f>100*BE239/$V239</f>
        <v>0</v>
      </c>
      <c r="BG239" s="29">
        <f>IF(BF239&gt;$V$8,1,0)</f>
        <v>0</v>
      </c>
      <c r="BH239" s="31">
        <f>IF($I239=BE$16,BF239,0)</f>
        <v>0</v>
      </c>
      <c r="BI239" s="29">
        <v>0</v>
      </c>
      <c r="BJ239" s="31">
        <f>100*BI239/$V239</f>
        <v>0</v>
      </c>
      <c r="BK239" s="29">
        <f>IF(BJ239&gt;$V$8,1,0)</f>
        <v>0</v>
      </c>
      <c r="BL239" s="31">
        <f>IF($I239=BI$16,BJ239,0)</f>
        <v>0</v>
      </c>
      <c r="BM239" s="29">
        <v>0</v>
      </c>
      <c r="BN239" s="31">
        <f>100*BM239/$V239</f>
        <v>0</v>
      </c>
      <c r="BO239" s="29">
        <f>IF(BN239&gt;$V$8,1,0)</f>
        <v>0</v>
      </c>
      <c r="BP239" s="31">
        <f>IF($I239=BM$16,BN239,0)</f>
        <v>0</v>
      </c>
      <c r="BQ239" s="29">
        <v>0</v>
      </c>
      <c r="BR239" s="31">
        <f>100*BQ239/$V239</f>
        <v>0</v>
      </c>
      <c r="BS239" s="29">
        <f>IF(BR239&gt;$V$8,1,0)</f>
        <v>0</v>
      </c>
      <c r="BT239" s="31">
        <f>IF($I239=BQ$16,BR239,0)</f>
        <v>0</v>
      </c>
      <c r="BU239" s="29">
        <v>0</v>
      </c>
      <c r="BV239" s="31">
        <f>100*BU239/$V239</f>
        <v>0</v>
      </c>
      <c r="BW239" s="29">
        <f>IF(BV239&gt;$V$8,1,0)</f>
        <v>0</v>
      </c>
      <c r="BX239" s="31">
        <f>IF($I239=BU$16,BV239,0)</f>
        <v>0</v>
      </c>
      <c r="BY239" s="29">
        <v>0</v>
      </c>
      <c r="BZ239" s="29">
        <v>0</v>
      </c>
      <c r="CA239" s="28"/>
      <c r="CB239" s="20"/>
      <c r="CC239" s="21"/>
    </row>
    <row r="240" ht="15.75" customHeight="1">
      <c r="A240" t="s" s="32">
        <v>566</v>
      </c>
      <c r="B240" t="s" s="71">
        <f>_xlfn.IFS(H240=0,F240,K240=1,I240,L240=1,Q240)</f>
        <v>9</v>
      </c>
      <c r="C240" s="72">
        <f>_xlfn.IFS(H240=0,G240,K240=1,J240,L240=1,R240)</f>
        <v>43.0535876053982</v>
      </c>
      <c r="D240" t="s" s="68">
        <f>IF(F240="Lab","over","under")</f>
        <v>111</v>
      </c>
      <c r="E240" t="s" s="68">
        <v>112</v>
      </c>
      <c r="F240" t="s" s="74">
        <v>9</v>
      </c>
      <c r="G240" s="81">
        <f>AD240</f>
        <v>43.0535876053982</v>
      </c>
      <c r="H240" s="82">
        <f>K240+L240</f>
        <v>0</v>
      </c>
      <c r="I240" t="s" s="77">
        <v>21</v>
      </c>
      <c r="J240" s="81">
        <f>AR240</f>
        <v>13.8788878307124</v>
      </c>
      <c r="K240" s="13"/>
      <c r="L240" s="13"/>
      <c r="M240" s="13"/>
      <c r="N240" s="13"/>
      <c r="O240" t="s" s="68">
        <v>567</v>
      </c>
      <c r="P240" t="s" s="68">
        <v>566</v>
      </c>
      <c r="Q240" t="s" s="78">
        <v>5</v>
      </c>
      <c r="R240" s="83">
        <f>100*S240</f>
        <v>11.0055516</v>
      </c>
      <c r="S240" s="35">
        <v>0.110055516</v>
      </c>
      <c r="T240" s="16"/>
      <c r="U240" s="37">
        <v>84116</v>
      </c>
      <c r="V240" s="37">
        <v>43051</v>
      </c>
      <c r="W240" s="37">
        <v>316</v>
      </c>
      <c r="X240" s="37">
        <v>12560</v>
      </c>
      <c r="Y240" s="37">
        <v>4738</v>
      </c>
      <c r="Z240" s="38">
        <f>100*Y240/$V240</f>
        <v>11.0055515551323</v>
      </c>
      <c r="AA240" s="37">
        <f>IF(Z240&gt;$V$8,1,0)</f>
        <v>0</v>
      </c>
      <c r="AB240" s="38">
        <f>IF($I240=Y$16,Z240,0)</f>
        <v>0</v>
      </c>
      <c r="AC240" s="37">
        <v>18535</v>
      </c>
      <c r="AD240" s="38">
        <f>100*AC240/$V240</f>
        <v>43.0535876053982</v>
      </c>
      <c r="AE240" s="37">
        <f>IF(AD240&gt;$V$8,1,0)</f>
        <v>0</v>
      </c>
      <c r="AF240" s="38">
        <f>IF($I240=AC$16,AD240,0)</f>
        <v>0</v>
      </c>
      <c r="AG240" s="37">
        <v>4189</v>
      </c>
      <c r="AH240" s="38">
        <f>100*AG240/$V240</f>
        <v>9.73031985319737</v>
      </c>
      <c r="AI240" s="37">
        <f>IF(AH240&gt;$V$8,1,0)</f>
        <v>0</v>
      </c>
      <c r="AJ240" s="38">
        <f>IF($I240=AG$16,AH240,0)</f>
        <v>0</v>
      </c>
      <c r="AK240" s="37">
        <v>3403</v>
      </c>
      <c r="AL240" s="38">
        <f>100*AK240/$V240</f>
        <v>7.90457829086432</v>
      </c>
      <c r="AM240" s="37">
        <f>IF(AL240&gt;$V$8,1,0)</f>
        <v>0</v>
      </c>
      <c r="AN240" s="38">
        <f>IF($I240=AK$16,AL240,0)</f>
        <v>0</v>
      </c>
      <c r="AO240" s="37">
        <v>5975</v>
      </c>
      <c r="AP240" s="38">
        <f>100*AO240/$V240</f>
        <v>13.8788878307124</v>
      </c>
      <c r="AQ240" s="37">
        <f>IF(AP240&gt;$V$8,1,0)</f>
        <v>0</v>
      </c>
      <c r="AR240" s="38">
        <f>IF($I240=AO$16,AP240,0)</f>
        <v>13.8788878307124</v>
      </c>
      <c r="AS240" s="37">
        <v>0</v>
      </c>
      <c r="AT240" s="38">
        <f>100*AS240/$V240</f>
        <v>0</v>
      </c>
      <c r="AU240" s="37">
        <f>IF(AT240&gt;$V$8,1,0)</f>
        <v>0</v>
      </c>
      <c r="AV240" s="38">
        <f>IF($I240=AS$16,AT240,0)</f>
        <v>0</v>
      </c>
      <c r="AW240" s="37">
        <v>0</v>
      </c>
      <c r="AX240" s="38">
        <f>100*AW240/$V240</f>
        <v>0</v>
      </c>
      <c r="AY240" s="37">
        <f>IF(AX240&gt;$V$8,1,0)</f>
        <v>0</v>
      </c>
      <c r="AZ240" s="38">
        <f>IF($I240=AW$16,AX240,0)</f>
        <v>0</v>
      </c>
      <c r="BA240" s="37">
        <v>0</v>
      </c>
      <c r="BB240" s="38">
        <f>100*BA240/$V240</f>
        <v>0</v>
      </c>
      <c r="BC240" s="37">
        <f>IF(BB240&gt;$V$8,1,0)</f>
        <v>0</v>
      </c>
      <c r="BD240" s="38">
        <f>IF($I240=BA$16,BB240,0)</f>
        <v>0</v>
      </c>
      <c r="BE240" s="37">
        <v>0</v>
      </c>
      <c r="BF240" s="38">
        <f>100*BE240/$V240</f>
        <v>0</v>
      </c>
      <c r="BG240" s="37">
        <f>IF(BF240&gt;$V$8,1,0)</f>
        <v>0</v>
      </c>
      <c r="BH240" s="38">
        <f>IF($I240=BE$16,BF240,0)</f>
        <v>0</v>
      </c>
      <c r="BI240" s="37">
        <v>0</v>
      </c>
      <c r="BJ240" s="38">
        <f>100*BI240/$V240</f>
        <v>0</v>
      </c>
      <c r="BK240" s="37">
        <f>IF(BJ240&gt;$V$8,1,0)</f>
        <v>0</v>
      </c>
      <c r="BL240" s="38">
        <f>IF($I240=BI$16,BJ240,0)</f>
        <v>0</v>
      </c>
      <c r="BM240" s="37">
        <v>0</v>
      </c>
      <c r="BN240" s="38">
        <f>100*BM240/$V240</f>
        <v>0</v>
      </c>
      <c r="BO240" s="37">
        <f>IF(BN240&gt;$V$8,1,0)</f>
        <v>0</v>
      </c>
      <c r="BP240" s="38">
        <f>IF($I240=BM$16,BN240,0)</f>
        <v>0</v>
      </c>
      <c r="BQ240" s="37">
        <v>0</v>
      </c>
      <c r="BR240" s="38">
        <f>100*BQ240/$V240</f>
        <v>0</v>
      </c>
      <c r="BS240" s="37">
        <f>IF(BR240&gt;$V$8,1,0)</f>
        <v>0</v>
      </c>
      <c r="BT240" s="38">
        <f>IF($I240=BQ$16,BR240,0)</f>
        <v>0</v>
      </c>
      <c r="BU240" s="37">
        <v>0</v>
      </c>
      <c r="BV240" s="38">
        <f>100*BU240/$V240</f>
        <v>0</v>
      </c>
      <c r="BW240" s="37">
        <f>IF(BV240&gt;$V$8,1,0)</f>
        <v>0</v>
      </c>
      <c r="BX240" s="38">
        <f>IF($I240=BU$16,BV240,0)</f>
        <v>0</v>
      </c>
      <c r="BY240" s="37">
        <v>0</v>
      </c>
      <c r="BZ240" s="37">
        <v>0</v>
      </c>
      <c r="CA240" s="16"/>
      <c r="CB240" s="20"/>
      <c r="CC240" s="21"/>
    </row>
    <row r="241" ht="15.75" customHeight="1">
      <c r="A241" t="s" s="32">
        <v>568</v>
      </c>
      <c r="B241" t="s" s="71">
        <f>_xlfn.IFS(H241=0,F241,K241=1,I241,L241=1,Q241)</f>
        <v>9</v>
      </c>
      <c r="C241" s="72">
        <f>_xlfn.IFS(H241=0,G241,K241=1,J241,L241=1,R241)</f>
        <v>43.033431085044</v>
      </c>
      <c r="D241" t="s" s="73">
        <f>IF(F241="Lab","over","under")</f>
        <v>111</v>
      </c>
      <c r="E241" t="s" s="73">
        <v>112</v>
      </c>
      <c r="F241" t="s" s="74">
        <v>9</v>
      </c>
      <c r="G241" s="75">
        <f>AD241</f>
        <v>43.033431085044</v>
      </c>
      <c r="H241" s="76">
        <f>K241+L241</f>
        <v>0</v>
      </c>
      <c r="I241" t="s" s="77">
        <v>25</v>
      </c>
      <c r="J241" s="75">
        <f>AV241</f>
        <v>31.3126099706745</v>
      </c>
      <c r="K241" s="25"/>
      <c r="L241" s="25"/>
      <c r="M241" s="25"/>
      <c r="N241" s="25"/>
      <c r="O241" t="s" s="73">
        <v>569</v>
      </c>
      <c r="P241" t="s" s="73">
        <v>568</v>
      </c>
      <c r="Q241" t="s" s="78">
        <v>5</v>
      </c>
      <c r="R241" s="79">
        <f>100*S241</f>
        <v>8.389442799999999</v>
      </c>
      <c r="S241" s="80">
        <v>0.08389442799999999</v>
      </c>
      <c r="T241" s="28"/>
      <c r="U241" s="29">
        <v>73584</v>
      </c>
      <c r="V241" s="29">
        <v>42625</v>
      </c>
      <c r="W241" s="29">
        <v>131</v>
      </c>
      <c r="X241" s="29">
        <v>4996</v>
      </c>
      <c r="Y241" s="29">
        <v>3576</v>
      </c>
      <c r="Z241" s="31">
        <f>100*Y241/$V241</f>
        <v>8.38944281524927</v>
      </c>
      <c r="AA241" s="29">
        <f>IF(Z241&gt;$V$8,1,0)</f>
        <v>0</v>
      </c>
      <c r="AB241" s="31">
        <f>IF($I241=Y$16,Z241,0)</f>
        <v>0</v>
      </c>
      <c r="AC241" s="29">
        <v>18343</v>
      </c>
      <c r="AD241" s="31">
        <f>100*AC241/$V241</f>
        <v>43.033431085044</v>
      </c>
      <c r="AE241" s="29">
        <f>IF(AD241&gt;$V$8,1,0)</f>
        <v>0</v>
      </c>
      <c r="AF241" s="31">
        <f>IF($I241=AC$16,AD241,0)</f>
        <v>0</v>
      </c>
      <c r="AG241" s="29">
        <v>1092</v>
      </c>
      <c r="AH241" s="31">
        <f>100*AG241/$V241</f>
        <v>2.56187683284457</v>
      </c>
      <c r="AI241" s="29">
        <f>IF(AH241&gt;$V$8,1,0)</f>
        <v>0</v>
      </c>
      <c r="AJ241" s="31">
        <f>IF($I241=AG$16,AH241,0)</f>
        <v>0</v>
      </c>
      <c r="AK241" s="29">
        <v>3375</v>
      </c>
      <c r="AL241" s="31">
        <f>100*AK241/$V241</f>
        <v>7.91788856304985</v>
      </c>
      <c r="AM241" s="29">
        <f>IF(AL241&gt;$V$8,1,0)</f>
        <v>0</v>
      </c>
      <c r="AN241" s="31">
        <f>IF($I241=AK$16,AL241,0)</f>
        <v>0</v>
      </c>
      <c r="AO241" s="29">
        <v>1711</v>
      </c>
      <c r="AP241" s="31">
        <f>100*AO241/$V241</f>
        <v>4.01407624633431</v>
      </c>
      <c r="AQ241" s="29">
        <f>IF(AP241&gt;$V$8,1,0)</f>
        <v>0</v>
      </c>
      <c r="AR241" s="31">
        <f>IF($I241=AO$16,AP241,0)</f>
        <v>0</v>
      </c>
      <c r="AS241" s="29">
        <v>13347</v>
      </c>
      <c r="AT241" s="31">
        <f>100*AS241/$V241</f>
        <v>31.3126099706745</v>
      </c>
      <c r="AU241" s="29">
        <f>IF(AT241&gt;$V$8,1,0)</f>
        <v>0</v>
      </c>
      <c r="AV241" s="31">
        <f>IF($I241=AS$16,AT241,0)</f>
        <v>31.3126099706745</v>
      </c>
      <c r="AW241" s="29">
        <v>0</v>
      </c>
      <c r="AX241" s="31">
        <f>100*AW241/$V241</f>
        <v>0</v>
      </c>
      <c r="AY241" s="29">
        <f>IF(AX241&gt;$V$8,1,0)</f>
        <v>0</v>
      </c>
      <c r="AZ241" s="31">
        <f>IF($I241=AW$16,AX241,0)</f>
        <v>0</v>
      </c>
      <c r="BA241" s="29">
        <v>0</v>
      </c>
      <c r="BB241" s="31">
        <f>100*BA241/$V241</f>
        <v>0</v>
      </c>
      <c r="BC241" s="29">
        <f>IF(BB241&gt;$V$8,1,0)</f>
        <v>0</v>
      </c>
      <c r="BD241" s="31">
        <f>IF($I241=BA$16,BB241,0)</f>
        <v>0</v>
      </c>
      <c r="BE241" s="29">
        <v>0</v>
      </c>
      <c r="BF241" s="31">
        <f>100*BE241/$V241</f>
        <v>0</v>
      </c>
      <c r="BG241" s="29">
        <f>IF(BF241&gt;$V$8,1,0)</f>
        <v>0</v>
      </c>
      <c r="BH241" s="31">
        <f>IF($I241=BE$16,BF241,0)</f>
        <v>0</v>
      </c>
      <c r="BI241" s="29">
        <v>0</v>
      </c>
      <c r="BJ241" s="31">
        <f>100*BI241/$V241</f>
        <v>0</v>
      </c>
      <c r="BK241" s="29">
        <f>IF(BJ241&gt;$V$8,1,0)</f>
        <v>0</v>
      </c>
      <c r="BL241" s="31">
        <f>IF($I241=BI$16,BJ241,0)</f>
        <v>0</v>
      </c>
      <c r="BM241" s="29">
        <v>0</v>
      </c>
      <c r="BN241" s="31">
        <f>100*BM241/$V241</f>
        <v>0</v>
      </c>
      <c r="BO241" s="29">
        <f>IF(BN241&gt;$V$8,1,0)</f>
        <v>0</v>
      </c>
      <c r="BP241" s="31">
        <f>IF($I241=BM$16,BN241,0)</f>
        <v>0</v>
      </c>
      <c r="BQ241" s="29">
        <v>0</v>
      </c>
      <c r="BR241" s="31">
        <f>100*BQ241/$V241</f>
        <v>0</v>
      </c>
      <c r="BS241" s="29">
        <f>IF(BR241&gt;$V$8,1,0)</f>
        <v>0</v>
      </c>
      <c r="BT241" s="31">
        <f>IF($I241=BQ$16,BR241,0)</f>
        <v>0</v>
      </c>
      <c r="BU241" s="29">
        <v>0</v>
      </c>
      <c r="BV241" s="31">
        <f>100*BU241/$V241</f>
        <v>0</v>
      </c>
      <c r="BW241" s="29">
        <f>IF(BV241&gt;$V$8,1,0)</f>
        <v>0</v>
      </c>
      <c r="BX241" s="31">
        <f>IF($I241=BU$16,BV241,0)</f>
        <v>0</v>
      </c>
      <c r="BY241" s="29">
        <v>345</v>
      </c>
      <c r="BZ241" s="29">
        <v>0</v>
      </c>
      <c r="CA241" s="28"/>
      <c r="CB241" s="20"/>
      <c r="CC241" s="21"/>
    </row>
    <row r="242" ht="15.75" customHeight="1">
      <c r="A242" t="s" s="32">
        <v>570</v>
      </c>
      <c r="B242" t="s" s="71">
        <f>_xlfn.IFS(H242=0,F242,K242=1,I242,L242=1,Q242)</f>
        <v>9</v>
      </c>
      <c r="C242" s="72">
        <f>_xlfn.IFS(H242=0,G242,K242=1,J242,L242=1,R242)</f>
        <v>42.9030610712247</v>
      </c>
      <c r="D242" t="s" s="68">
        <f>IF(F242="Lab","over","under")</f>
        <v>111</v>
      </c>
      <c r="E242" t="s" s="68">
        <v>112</v>
      </c>
      <c r="F242" t="s" s="74">
        <v>9</v>
      </c>
      <c r="G242" s="81">
        <f>AD242</f>
        <v>42.9030610712247</v>
      </c>
      <c r="H242" s="82">
        <f>K242+L242</f>
        <v>0</v>
      </c>
      <c r="I242" t="s" s="77">
        <v>5</v>
      </c>
      <c r="J242" s="81">
        <f>AB242</f>
        <v>26.6153984799784</v>
      </c>
      <c r="K242" s="13"/>
      <c r="L242" s="13"/>
      <c r="M242" s="13"/>
      <c r="N242" s="13"/>
      <c r="O242" t="s" s="68">
        <v>571</v>
      </c>
      <c r="P242" t="s" s="68">
        <v>570</v>
      </c>
      <c r="Q242" t="s" s="78">
        <v>17</v>
      </c>
      <c r="R242" s="83">
        <f>100*S242</f>
        <v>23.1938478</v>
      </c>
      <c r="S242" s="35">
        <v>0.231938478</v>
      </c>
      <c r="T242" s="16"/>
      <c r="U242" s="37">
        <v>70715</v>
      </c>
      <c r="V242" s="37">
        <v>33289</v>
      </c>
      <c r="W242" s="37">
        <v>107</v>
      </c>
      <c r="X242" s="37">
        <v>5422</v>
      </c>
      <c r="Y242" s="37">
        <v>8860</v>
      </c>
      <c r="Z242" s="38">
        <f>100*Y242/$V242</f>
        <v>26.6153984799784</v>
      </c>
      <c r="AA242" s="37">
        <f>IF(Z242&gt;$V$8,1,0)</f>
        <v>0</v>
      </c>
      <c r="AB242" s="38">
        <f>IF($I242=Y$16,Z242,0)</f>
        <v>26.6153984799784</v>
      </c>
      <c r="AC242" s="37">
        <v>14282</v>
      </c>
      <c r="AD242" s="38">
        <f>100*AC242/$V242</f>
        <v>42.9030610712247</v>
      </c>
      <c r="AE242" s="37">
        <f>IF(AD242&gt;$V$8,1,0)</f>
        <v>0</v>
      </c>
      <c r="AF242" s="38">
        <f>IF($I242=AC$16,AD242,0)</f>
        <v>0</v>
      </c>
      <c r="AG242" s="37">
        <v>1002</v>
      </c>
      <c r="AH242" s="38">
        <f>100*AG242/$V242</f>
        <v>3.01000330439485</v>
      </c>
      <c r="AI242" s="37">
        <f>IF(AH242&gt;$V$8,1,0)</f>
        <v>0</v>
      </c>
      <c r="AJ242" s="38">
        <f>IF($I242=AG$16,AH242,0)</f>
        <v>0</v>
      </c>
      <c r="AK242" s="37">
        <v>7721</v>
      </c>
      <c r="AL242" s="38">
        <f>100*AK242/$V242</f>
        <v>23.1938478175974</v>
      </c>
      <c r="AM242" s="37">
        <f>IF(AL242&gt;$V$8,1,0)</f>
        <v>0</v>
      </c>
      <c r="AN242" s="38">
        <f>IF($I242=AK$16,AL242,0)</f>
        <v>0</v>
      </c>
      <c r="AO242" s="37">
        <v>1424</v>
      </c>
      <c r="AP242" s="38">
        <f>100*AO242/$V242</f>
        <v>4.27768932680465</v>
      </c>
      <c r="AQ242" s="37">
        <f>IF(AP242&gt;$V$8,1,0)</f>
        <v>0</v>
      </c>
      <c r="AR242" s="38">
        <f>IF($I242=AO$16,AP242,0)</f>
        <v>0</v>
      </c>
      <c r="AS242" s="37">
        <v>0</v>
      </c>
      <c r="AT242" s="38">
        <f>100*AS242/$V242</f>
        <v>0</v>
      </c>
      <c r="AU242" s="37">
        <f>IF(AT242&gt;$V$8,1,0)</f>
        <v>0</v>
      </c>
      <c r="AV242" s="38">
        <f>IF($I242=AS$16,AT242,0)</f>
        <v>0</v>
      </c>
      <c r="AW242" s="37">
        <v>0</v>
      </c>
      <c r="AX242" s="38">
        <f>100*AW242/$V242</f>
        <v>0</v>
      </c>
      <c r="AY242" s="37">
        <f>IF(AX242&gt;$V$8,1,0)</f>
        <v>0</v>
      </c>
      <c r="AZ242" s="38">
        <f>IF($I242=AW$16,AX242,0)</f>
        <v>0</v>
      </c>
      <c r="BA242" s="37">
        <v>0</v>
      </c>
      <c r="BB242" s="38">
        <f>100*BA242/$V242</f>
        <v>0</v>
      </c>
      <c r="BC242" s="37">
        <f>IF(BB242&gt;$V$8,1,0)</f>
        <v>0</v>
      </c>
      <c r="BD242" s="38">
        <f>IF($I242=BA$16,BB242,0)</f>
        <v>0</v>
      </c>
      <c r="BE242" s="37">
        <v>0</v>
      </c>
      <c r="BF242" s="38">
        <f>100*BE242/$V242</f>
        <v>0</v>
      </c>
      <c r="BG242" s="37">
        <f>IF(BF242&gt;$V$8,1,0)</f>
        <v>0</v>
      </c>
      <c r="BH242" s="38">
        <f>IF($I242=BE$16,BF242,0)</f>
        <v>0</v>
      </c>
      <c r="BI242" s="37">
        <v>0</v>
      </c>
      <c r="BJ242" s="38">
        <f>100*BI242/$V242</f>
        <v>0</v>
      </c>
      <c r="BK242" s="37">
        <f>IF(BJ242&gt;$V$8,1,0)</f>
        <v>0</v>
      </c>
      <c r="BL242" s="38">
        <f>IF($I242=BI$16,BJ242,0)</f>
        <v>0</v>
      </c>
      <c r="BM242" s="37">
        <v>0</v>
      </c>
      <c r="BN242" s="38">
        <f>100*BM242/$V242</f>
        <v>0</v>
      </c>
      <c r="BO242" s="37">
        <f>IF(BN242&gt;$V$8,1,0)</f>
        <v>0</v>
      </c>
      <c r="BP242" s="38">
        <f>IF($I242=BM$16,BN242,0)</f>
        <v>0</v>
      </c>
      <c r="BQ242" s="37">
        <v>0</v>
      </c>
      <c r="BR242" s="38">
        <f>100*BQ242/$V242</f>
        <v>0</v>
      </c>
      <c r="BS242" s="37">
        <f>IF(BR242&gt;$V$8,1,0)</f>
        <v>0</v>
      </c>
      <c r="BT242" s="38">
        <f>IF($I242=BQ$16,BR242,0)</f>
        <v>0</v>
      </c>
      <c r="BU242" s="37">
        <v>0</v>
      </c>
      <c r="BV242" s="38">
        <f>100*BU242/$V242</f>
        <v>0</v>
      </c>
      <c r="BW242" s="37">
        <f>IF(BV242&gt;$V$8,1,0)</f>
        <v>0</v>
      </c>
      <c r="BX242" s="38">
        <f>IF($I242=BU$16,BV242,0)</f>
        <v>0</v>
      </c>
      <c r="BY242" s="37">
        <v>145</v>
      </c>
      <c r="BZ242" s="37">
        <v>0</v>
      </c>
      <c r="CA242" s="16"/>
      <c r="CB242" s="20"/>
      <c r="CC242" s="21"/>
    </row>
    <row r="243" ht="15.75" customHeight="1">
      <c r="A243" t="s" s="32">
        <v>572</v>
      </c>
      <c r="B243" t="s" s="71">
        <f>_xlfn.IFS(H243=0,F243,K243=1,I243,L243=1,Q243)</f>
        <v>17</v>
      </c>
      <c r="C243" s="72">
        <f>_xlfn.IFS(H243=0,G243,K243=1,J243,L243=1,R243)</f>
        <v>25.4965653123169</v>
      </c>
      <c r="D243" t="s" s="73">
        <f>IF(F243="Lab","over","under")</f>
        <v>111</v>
      </c>
      <c r="E243" t="s" s="73">
        <v>112</v>
      </c>
      <c r="F243" t="s" s="74">
        <v>9</v>
      </c>
      <c r="G243" s="75">
        <f>AD243</f>
        <v>42.7339048937643</v>
      </c>
      <c r="H243" s="76">
        <f>K243+L243</f>
        <v>1</v>
      </c>
      <c r="I243" t="s" s="77">
        <v>17</v>
      </c>
      <c r="J243" s="75">
        <f>AN243</f>
        <v>25.4965653123169</v>
      </c>
      <c r="K243" s="76">
        <v>1</v>
      </c>
      <c r="L243" s="25"/>
      <c r="M243" s="25"/>
      <c r="N243" s="25"/>
      <c r="O243" t="s" s="73">
        <v>573</v>
      </c>
      <c r="P243" t="s" s="73">
        <v>572</v>
      </c>
      <c r="Q243" t="s" s="78">
        <v>5</v>
      </c>
      <c r="R243" s="79">
        <f>100*S243</f>
        <v>21.3243517</v>
      </c>
      <c r="S243" s="80">
        <v>0.213243517</v>
      </c>
      <c r="T243" s="28"/>
      <c r="U243" s="29">
        <v>73392</v>
      </c>
      <c r="V243" s="29">
        <v>37558</v>
      </c>
      <c r="W243" s="29">
        <v>97</v>
      </c>
      <c r="X243" s="29">
        <v>6474</v>
      </c>
      <c r="Y243" s="29">
        <v>8009</v>
      </c>
      <c r="Z243" s="31">
        <f>100*Y243/$V243</f>
        <v>21.324351669418</v>
      </c>
      <c r="AA243" s="29">
        <f>IF(Z243&gt;$V$8,1,0)</f>
        <v>0</v>
      </c>
      <c r="AB243" s="31">
        <f>IF($I243=Y$16,Z243,0)</f>
        <v>0</v>
      </c>
      <c r="AC243" s="29">
        <v>16050</v>
      </c>
      <c r="AD243" s="31">
        <f>100*AC243/$V243</f>
        <v>42.7339048937643</v>
      </c>
      <c r="AE243" s="29">
        <f>IF(AD243&gt;$V$8,1,0)</f>
        <v>0</v>
      </c>
      <c r="AF243" s="31">
        <f>IF($I243=AC$16,AD243,0)</f>
        <v>0</v>
      </c>
      <c r="AG243" s="29">
        <v>1157</v>
      </c>
      <c r="AH243" s="31">
        <f>100*AG243/$V243</f>
        <v>3.08056872037915</v>
      </c>
      <c r="AI243" s="29">
        <f>IF(AH243&gt;$V$8,1,0)</f>
        <v>0</v>
      </c>
      <c r="AJ243" s="31">
        <f>IF($I243=AG$16,AH243,0)</f>
        <v>0</v>
      </c>
      <c r="AK243" s="29">
        <v>9576</v>
      </c>
      <c r="AL243" s="31">
        <f>100*AK243/$V243</f>
        <v>25.4965653123169</v>
      </c>
      <c r="AM243" s="29">
        <f>IF(AL243&gt;$V$8,1,0)</f>
        <v>0</v>
      </c>
      <c r="AN243" s="31">
        <f>IF($I243=AK$16,AL243,0)</f>
        <v>25.4965653123169</v>
      </c>
      <c r="AO243" s="29">
        <v>1632</v>
      </c>
      <c r="AP243" s="31">
        <f>100*AO243/$V243</f>
        <v>4.34527930134725</v>
      </c>
      <c r="AQ243" s="29">
        <f>IF(AP243&gt;$V$8,1,0)</f>
        <v>0</v>
      </c>
      <c r="AR243" s="31">
        <f>IF($I243=AO$16,AP243,0)</f>
        <v>0</v>
      </c>
      <c r="AS243" s="29">
        <v>0</v>
      </c>
      <c r="AT243" s="31">
        <f>100*AS243/$V243</f>
        <v>0</v>
      </c>
      <c r="AU243" s="29">
        <f>IF(AT243&gt;$V$8,1,0)</f>
        <v>0</v>
      </c>
      <c r="AV243" s="31">
        <f>IF($I243=AS$16,AT243,0)</f>
        <v>0</v>
      </c>
      <c r="AW243" s="29">
        <v>0</v>
      </c>
      <c r="AX243" s="31">
        <f>100*AW243/$V243</f>
        <v>0</v>
      </c>
      <c r="AY243" s="29">
        <f>IF(AX243&gt;$V$8,1,0)</f>
        <v>0</v>
      </c>
      <c r="AZ243" s="31">
        <f>IF($I243=AW$16,AX243,0)</f>
        <v>0</v>
      </c>
      <c r="BA243" s="29">
        <v>0</v>
      </c>
      <c r="BB243" s="31">
        <f>100*BA243/$V243</f>
        <v>0</v>
      </c>
      <c r="BC243" s="29">
        <f>IF(BB243&gt;$V$8,1,0)</f>
        <v>0</v>
      </c>
      <c r="BD243" s="31">
        <f>IF($I243=BA$16,BB243,0)</f>
        <v>0</v>
      </c>
      <c r="BE243" s="29">
        <v>0</v>
      </c>
      <c r="BF243" s="31">
        <f>100*BE243/$V243</f>
        <v>0</v>
      </c>
      <c r="BG243" s="29">
        <f>IF(BF243&gt;$V$8,1,0)</f>
        <v>0</v>
      </c>
      <c r="BH243" s="31">
        <f>IF($I243=BE$16,BF243,0)</f>
        <v>0</v>
      </c>
      <c r="BI243" s="29">
        <v>0</v>
      </c>
      <c r="BJ243" s="31">
        <f>100*BI243/$V243</f>
        <v>0</v>
      </c>
      <c r="BK243" s="29">
        <f>IF(BJ243&gt;$V$8,1,0)</f>
        <v>0</v>
      </c>
      <c r="BL243" s="31">
        <f>IF($I243=BI$16,BJ243,0)</f>
        <v>0</v>
      </c>
      <c r="BM243" s="29">
        <v>0</v>
      </c>
      <c r="BN243" s="31">
        <f>100*BM243/$V243</f>
        <v>0</v>
      </c>
      <c r="BO243" s="29">
        <f>IF(BN243&gt;$V$8,1,0)</f>
        <v>0</v>
      </c>
      <c r="BP243" s="31">
        <f>IF($I243=BM$16,BN243,0)</f>
        <v>0</v>
      </c>
      <c r="BQ243" s="29">
        <v>0</v>
      </c>
      <c r="BR243" s="31">
        <f>100*BQ243/$V243</f>
        <v>0</v>
      </c>
      <c r="BS243" s="29">
        <f>IF(BR243&gt;$V$8,1,0)</f>
        <v>0</v>
      </c>
      <c r="BT243" s="31">
        <f>IF($I243=BQ$16,BR243,0)</f>
        <v>0</v>
      </c>
      <c r="BU243" s="29">
        <v>0</v>
      </c>
      <c r="BV243" s="31">
        <f>100*BU243/$V243</f>
        <v>0</v>
      </c>
      <c r="BW243" s="29">
        <f>IF(BV243&gt;$V$8,1,0)</f>
        <v>0</v>
      </c>
      <c r="BX243" s="31">
        <f>IF($I243=BU$16,BV243,0)</f>
        <v>0</v>
      </c>
      <c r="BY243" s="29">
        <v>1773</v>
      </c>
      <c r="BZ243" s="29">
        <v>0</v>
      </c>
      <c r="CA243" s="28"/>
      <c r="CB243" s="20"/>
      <c r="CC243" s="21"/>
    </row>
    <row r="244" ht="15.75" customHeight="1">
      <c r="A244" t="s" s="32">
        <v>574</v>
      </c>
      <c r="B244" t="s" s="71">
        <f>_xlfn.IFS(H244=0,F244,K244=1,I244,L244=1,Q244)</f>
        <v>9</v>
      </c>
      <c r="C244" s="72">
        <f>_xlfn.IFS(H244=0,G244,K244=1,J244,L244=1,R244)</f>
        <v>42.7075465920921</v>
      </c>
      <c r="D244" t="s" s="68">
        <f>IF(F244="Lab","over","under")</f>
        <v>111</v>
      </c>
      <c r="E244" t="s" s="68">
        <v>112</v>
      </c>
      <c r="F244" t="s" s="74">
        <v>9</v>
      </c>
      <c r="G244" s="81">
        <f>AD244</f>
        <v>42.7075465920921</v>
      </c>
      <c r="H244" s="82">
        <f>K244+L244</f>
        <v>0</v>
      </c>
      <c r="I244" t="s" s="77">
        <v>5</v>
      </c>
      <c r="J244" s="81">
        <f>AB244</f>
        <v>29.4719222682643</v>
      </c>
      <c r="K244" s="13"/>
      <c r="L244" s="13"/>
      <c r="M244" s="13"/>
      <c r="N244" s="13"/>
      <c r="O244" t="s" s="68">
        <v>575</v>
      </c>
      <c r="P244" t="s" s="68">
        <v>574</v>
      </c>
      <c r="Q244" t="s" s="78">
        <v>17</v>
      </c>
      <c r="R244" s="83">
        <f>100*S244</f>
        <v>12.8886076</v>
      </c>
      <c r="S244" s="35">
        <v>0.128886076</v>
      </c>
      <c r="T244" s="16"/>
      <c r="U244" s="37">
        <v>78487</v>
      </c>
      <c r="V244" s="37">
        <v>48989</v>
      </c>
      <c r="W244" s="37">
        <v>189</v>
      </c>
      <c r="X244" s="37">
        <v>6484</v>
      </c>
      <c r="Y244" s="37">
        <v>14438</v>
      </c>
      <c r="Z244" s="38">
        <f>100*Y244/$V244</f>
        <v>29.4719222682643</v>
      </c>
      <c r="AA244" s="37">
        <f>IF(Z244&gt;$V$8,1,0)</f>
        <v>0</v>
      </c>
      <c r="AB244" s="38">
        <f>IF($I244=Y$16,Z244,0)</f>
        <v>29.4719222682643</v>
      </c>
      <c r="AC244" s="37">
        <v>20922</v>
      </c>
      <c r="AD244" s="38">
        <f>100*AC244/$V244</f>
        <v>42.7075465920921</v>
      </c>
      <c r="AE244" s="37">
        <f>IF(AD244&gt;$V$8,1,0)</f>
        <v>0</v>
      </c>
      <c r="AF244" s="38">
        <f>IF($I244=AC$16,AD244,0)</f>
        <v>0</v>
      </c>
      <c r="AG244" s="37">
        <v>3176</v>
      </c>
      <c r="AH244" s="38">
        <f>100*AG244/$V244</f>
        <v>6.48308804017228</v>
      </c>
      <c r="AI244" s="37">
        <f>IF(AH244&gt;$V$8,1,0)</f>
        <v>0</v>
      </c>
      <c r="AJ244" s="38">
        <f>IF($I244=AG$16,AH244,0)</f>
        <v>0</v>
      </c>
      <c r="AK244" s="37">
        <v>6314</v>
      </c>
      <c r="AL244" s="38">
        <f>100*AK244/$V244</f>
        <v>12.8886076466145</v>
      </c>
      <c r="AM244" s="37">
        <f>IF(AL244&gt;$V$8,1,0)</f>
        <v>0</v>
      </c>
      <c r="AN244" s="38">
        <f>IF($I244=AK$16,AL244,0)</f>
        <v>0</v>
      </c>
      <c r="AO244" s="37">
        <v>3568</v>
      </c>
      <c r="AP244" s="38">
        <f>100*AO244/$V244</f>
        <v>7.28326767233461</v>
      </c>
      <c r="AQ244" s="37">
        <f>IF(AP244&gt;$V$8,1,0)</f>
        <v>0</v>
      </c>
      <c r="AR244" s="38">
        <f>IF($I244=AO$16,AP244,0)</f>
        <v>0</v>
      </c>
      <c r="AS244" s="37">
        <v>0</v>
      </c>
      <c r="AT244" s="38">
        <f>100*AS244/$V244</f>
        <v>0</v>
      </c>
      <c r="AU244" s="37">
        <f>IF(AT244&gt;$V$8,1,0)</f>
        <v>0</v>
      </c>
      <c r="AV244" s="38">
        <f>IF($I244=AS$16,AT244,0)</f>
        <v>0</v>
      </c>
      <c r="AW244" s="37">
        <v>0</v>
      </c>
      <c r="AX244" s="38">
        <f>100*AW244/$V244</f>
        <v>0</v>
      </c>
      <c r="AY244" s="37">
        <f>IF(AX244&gt;$V$8,1,0)</f>
        <v>0</v>
      </c>
      <c r="AZ244" s="38">
        <f>IF($I244=AW$16,AX244,0)</f>
        <v>0</v>
      </c>
      <c r="BA244" s="37">
        <v>0</v>
      </c>
      <c r="BB244" s="38">
        <f>100*BA244/$V244</f>
        <v>0</v>
      </c>
      <c r="BC244" s="37">
        <f>IF(BB244&gt;$V$8,1,0)</f>
        <v>0</v>
      </c>
      <c r="BD244" s="38">
        <f>IF($I244=BA$16,BB244,0)</f>
        <v>0</v>
      </c>
      <c r="BE244" s="37">
        <v>0</v>
      </c>
      <c r="BF244" s="38">
        <f>100*BE244/$V244</f>
        <v>0</v>
      </c>
      <c r="BG244" s="37">
        <f>IF(BF244&gt;$V$8,1,0)</f>
        <v>0</v>
      </c>
      <c r="BH244" s="38">
        <f>IF($I244=BE$16,BF244,0)</f>
        <v>0</v>
      </c>
      <c r="BI244" s="37">
        <v>0</v>
      </c>
      <c r="BJ244" s="38">
        <f>100*BI244/$V244</f>
        <v>0</v>
      </c>
      <c r="BK244" s="37">
        <f>IF(BJ244&gt;$V$8,1,0)</f>
        <v>0</v>
      </c>
      <c r="BL244" s="38">
        <f>IF($I244=BI$16,BJ244,0)</f>
        <v>0</v>
      </c>
      <c r="BM244" s="37">
        <v>0</v>
      </c>
      <c r="BN244" s="38">
        <f>100*BM244/$V244</f>
        <v>0</v>
      </c>
      <c r="BO244" s="37">
        <f>IF(BN244&gt;$V$8,1,0)</f>
        <v>0</v>
      </c>
      <c r="BP244" s="38">
        <f>IF($I244=BM$16,BN244,0)</f>
        <v>0</v>
      </c>
      <c r="BQ244" s="37">
        <v>0</v>
      </c>
      <c r="BR244" s="38">
        <f>100*BQ244/$V244</f>
        <v>0</v>
      </c>
      <c r="BS244" s="37">
        <f>IF(BR244&gt;$V$8,1,0)</f>
        <v>0</v>
      </c>
      <c r="BT244" s="38">
        <f>IF($I244=BQ$16,BR244,0)</f>
        <v>0</v>
      </c>
      <c r="BU244" s="37">
        <v>0</v>
      </c>
      <c r="BV244" s="38">
        <f>100*BU244/$V244</f>
        <v>0</v>
      </c>
      <c r="BW244" s="37">
        <f>IF(BV244&gt;$V$8,1,0)</f>
        <v>0</v>
      </c>
      <c r="BX244" s="38">
        <f>IF($I244=BU$16,BV244,0)</f>
        <v>0</v>
      </c>
      <c r="BY244" s="37">
        <v>201</v>
      </c>
      <c r="BZ244" s="37">
        <v>0</v>
      </c>
      <c r="CA244" s="16"/>
      <c r="CB244" s="20"/>
      <c r="CC244" s="21"/>
    </row>
    <row r="245" ht="15.75" customHeight="1">
      <c r="A245" t="s" s="32">
        <v>576</v>
      </c>
      <c r="B245" t="s" s="71">
        <f>_xlfn.IFS(H245=0,F245,K245=1,I245,L245=1,Q245)</f>
        <v>21</v>
      </c>
      <c r="C245" s="72">
        <f>_xlfn.IFS(H245=0,G245,K245=1,J245,L245=1,R245)</f>
        <v>25.0097919498652</v>
      </c>
      <c r="D245" t="s" s="73">
        <f>IF(F245="Lab","over","under")</f>
        <v>111</v>
      </c>
      <c r="E245" t="s" s="73">
        <v>112</v>
      </c>
      <c r="F245" t="s" s="74">
        <v>9</v>
      </c>
      <c r="G245" s="75">
        <f>AD245</f>
        <v>42.6721655185125</v>
      </c>
      <c r="H245" s="76">
        <f>K245+L245</f>
        <v>1</v>
      </c>
      <c r="I245" t="s" s="77">
        <v>21</v>
      </c>
      <c r="J245" s="75">
        <f>AR245</f>
        <v>25.0097919498652</v>
      </c>
      <c r="K245" s="76">
        <v>1</v>
      </c>
      <c r="L245" s="25"/>
      <c r="M245" s="25"/>
      <c r="N245" s="25"/>
      <c r="O245" t="s" s="73">
        <v>577</v>
      </c>
      <c r="P245" t="s" s="73">
        <v>576</v>
      </c>
      <c r="Q245" t="s" s="78">
        <v>17</v>
      </c>
      <c r="R245" s="79">
        <f>100*S245</f>
        <v>14.2732069</v>
      </c>
      <c r="S245" s="80">
        <v>0.142732069</v>
      </c>
      <c r="T245" s="28"/>
      <c r="U245" s="29">
        <v>75533</v>
      </c>
      <c r="V245" s="29">
        <v>43403</v>
      </c>
      <c r="W245" s="29">
        <v>179</v>
      </c>
      <c r="X245" s="29">
        <v>7666</v>
      </c>
      <c r="Y245" s="29">
        <v>4947</v>
      </c>
      <c r="Z245" s="31">
        <f>100*Y245/$V245</f>
        <v>11.3978296431122</v>
      </c>
      <c r="AA245" s="29">
        <f>IF(Z245&gt;$V$8,1,0)</f>
        <v>0</v>
      </c>
      <c r="AB245" s="31">
        <f>IF($I245=Y$16,Z245,0)</f>
        <v>0</v>
      </c>
      <c r="AC245" s="29">
        <v>18521</v>
      </c>
      <c r="AD245" s="31">
        <f>100*AC245/$V245</f>
        <v>42.6721655185125</v>
      </c>
      <c r="AE245" s="29">
        <f>IF(AD245&gt;$V$8,1,0)</f>
        <v>0</v>
      </c>
      <c r="AF245" s="31">
        <f>IF($I245=AC$16,AD245,0)</f>
        <v>0</v>
      </c>
      <c r="AG245" s="29">
        <v>2721</v>
      </c>
      <c r="AH245" s="31">
        <f>100*AG245/$V245</f>
        <v>6.26915190194226</v>
      </c>
      <c r="AI245" s="29">
        <f>IF(AH245&gt;$V$8,1,0)</f>
        <v>0</v>
      </c>
      <c r="AJ245" s="31">
        <f>IF($I245=AG$16,AH245,0)</f>
        <v>0</v>
      </c>
      <c r="AK245" s="29">
        <v>6195</v>
      </c>
      <c r="AL245" s="31">
        <f>100*AK245/$V245</f>
        <v>14.2732069211806</v>
      </c>
      <c r="AM245" s="29">
        <f>IF(AL245&gt;$V$8,1,0)</f>
        <v>0</v>
      </c>
      <c r="AN245" s="31">
        <f>IF($I245=AK$16,AL245,0)</f>
        <v>0</v>
      </c>
      <c r="AO245" s="29">
        <v>10855</v>
      </c>
      <c r="AP245" s="31">
        <f>100*AO245/$V245</f>
        <v>25.0097919498652</v>
      </c>
      <c r="AQ245" s="29">
        <f>IF(AP245&gt;$V$8,1,0)</f>
        <v>0</v>
      </c>
      <c r="AR245" s="31">
        <f>IF($I245=AO$16,AP245,0)</f>
        <v>25.0097919498652</v>
      </c>
      <c r="AS245" s="29">
        <v>0</v>
      </c>
      <c r="AT245" s="31">
        <f>100*AS245/$V245</f>
        <v>0</v>
      </c>
      <c r="AU245" s="29">
        <f>IF(AT245&gt;$V$8,1,0)</f>
        <v>0</v>
      </c>
      <c r="AV245" s="31">
        <f>IF($I245=AS$16,AT245,0)</f>
        <v>0</v>
      </c>
      <c r="AW245" s="29">
        <v>0</v>
      </c>
      <c r="AX245" s="31">
        <f>100*AW245/$V245</f>
        <v>0</v>
      </c>
      <c r="AY245" s="29">
        <f>IF(AX245&gt;$V$8,1,0)</f>
        <v>0</v>
      </c>
      <c r="AZ245" s="31">
        <f>IF($I245=AW$16,AX245,0)</f>
        <v>0</v>
      </c>
      <c r="BA245" s="29">
        <v>0</v>
      </c>
      <c r="BB245" s="31">
        <f>100*BA245/$V245</f>
        <v>0</v>
      </c>
      <c r="BC245" s="29">
        <f>IF(BB245&gt;$V$8,1,0)</f>
        <v>0</v>
      </c>
      <c r="BD245" s="31">
        <f>IF($I245=BA$16,BB245,0)</f>
        <v>0</v>
      </c>
      <c r="BE245" s="29">
        <v>0</v>
      </c>
      <c r="BF245" s="31">
        <f>100*BE245/$V245</f>
        <v>0</v>
      </c>
      <c r="BG245" s="29">
        <f>IF(BF245&gt;$V$8,1,0)</f>
        <v>0</v>
      </c>
      <c r="BH245" s="31">
        <f>IF($I245=BE$16,BF245,0)</f>
        <v>0</v>
      </c>
      <c r="BI245" s="29">
        <v>0</v>
      </c>
      <c r="BJ245" s="31">
        <f>100*BI245/$V245</f>
        <v>0</v>
      </c>
      <c r="BK245" s="29">
        <f>IF(BJ245&gt;$V$8,1,0)</f>
        <v>0</v>
      </c>
      <c r="BL245" s="31">
        <f>IF($I245=BI$16,BJ245,0)</f>
        <v>0</v>
      </c>
      <c r="BM245" s="29">
        <v>0</v>
      </c>
      <c r="BN245" s="31">
        <f>100*BM245/$V245</f>
        <v>0</v>
      </c>
      <c r="BO245" s="29">
        <f>IF(BN245&gt;$V$8,1,0)</f>
        <v>0</v>
      </c>
      <c r="BP245" s="31">
        <f>IF($I245=BM$16,BN245,0)</f>
        <v>0</v>
      </c>
      <c r="BQ245" s="29">
        <v>0</v>
      </c>
      <c r="BR245" s="31">
        <f>100*BQ245/$V245</f>
        <v>0</v>
      </c>
      <c r="BS245" s="29">
        <f>IF(BR245&gt;$V$8,1,0)</f>
        <v>0</v>
      </c>
      <c r="BT245" s="31">
        <f>IF($I245=BQ$16,BR245,0)</f>
        <v>0</v>
      </c>
      <c r="BU245" s="29">
        <v>0</v>
      </c>
      <c r="BV245" s="31">
        <f>100*BU245/$V245</f>
        <v>0</v>
      </c>
      <c r="BW245" s="29">
        <f>IF(BV245&gt;$V$8,1,0)</f>
        <v>0</v>
      </c>
      <c r="BX245" s="31">
        <f>IF($I245=BU$16,BV245,0)</f>
        <v>0</v>
      </c>
      <c r="BY245" s="29">
        <v>0</v>
      </c>
      <c r="BZ245" s="29">
        <v>0</v>
      </c>
      <c r="CA245" s="28"/>
      <c r="CB245" s="20"/>
      <c r="CC245" s="21"/>
    </row>
    <row r="246" ht="15.75" customHeight="1">
      <c r="A246" t="s" s="32">
        <v>578</v>
      </c>
      <c r="B246" t="s" s="71">
        <f>_xlfn.IFS(H246=0,F246,K246=1,I246,L246=1,Q246)</f>
        <v>9</v>
      </c>
      <c r="C246" s="72">
        <f>_xlfn.IFS(H246=0,G246,K246=1,J246,L246=1,R246)</f>
        <v>42.6351403504258</v>
      </c>
      <c r="D246" t="s" s="68">
        <f>IF(F246="Lab","over","under")</f>
        <v>111</v>
      </c>
      <c r="E246" t="s" s="68">
        <v>112</v>
      </c>
      <c r="F246" t="s" s="74">
        <v>9</v>
      </c>
      <c r="G246" s="81">
        <f>AD246</f>
        <v>42.6351403504258</v>
      </c>
      <c r="H246" s="82">
        <f>K246+L246</f>
        <v>0</v>
      </c>
      <c r="I246" t="s" s="77">
        <v>17</v>
      </c>
      <c r="J246" s="87">
        <f>AN246</f>
        <v>24.1798955412046</v>
      </c>
      <c r="K246" s="13"/>
      <c r="L246" s="13"/>
      <c r="M246" s="13"/>
      <c r="N246" s="13"/>
      <c r="O246" t="s" s="68">
        <v>579</v>
      </c>
      <c r="P246" t="s" s="68">
        <v>578</v>
      </c>
      <c r="Q246" t="s" s="78">
        <v>5</v>
      </c>
      <c r="R246" s="83">
        <f>100*S246</f>
        <v>17.8197443</v>
      </c>
      <c r="S246" s="35">
        <v>0.178197443</v>
      </c>
      <c r="T246" s="16"/>
      <c r="U246" s="37">
        <v>76475</v>
      </c>
      <c r="V246" s="37">
        <v>38867</v>
      </c>
      <c r="W246" s="37">
        <v>118</v>
      </c>
      <c r="X246" s="37">
        <v>7173</v>
      </c>
      <c r="Y246" s="37">
        <v>6926</v>
      </c>
      <c r="Z246" s="38">
        <f>100*Y246/$V246</f>
        <v>17.8197442560527</v>
      </c>
      <c r="AA246" s="37">
        <f>IF(Z246&gt;$V$8,1,0)</f>
        <v>0</v>
      </c>
      <c r="AB246" s="38">
        <f>IF($I246=Y$16,Z246,0)</f>
        <v>0</v>
      </c>
      <c r="AC246" s="37">
        <v>16571</v>
      </c>
      <c r="AD246" s="38">
        <f>100*AC246/$V246</f>
        <v>42.6351403504258</v>
      </c>
      <c r="AE246" s="37">
        <f>IF(AD246&gt;$V$8,1,0)</f>
        <v>0</v>
      </c>
      <c r="AF246" s="38">
        <f>IF($I246=AC$16,AD246,0)</f>
        <v>0</v>
      </c>
      <c r="AG246" s="37">
        <v>1033</v>
      </c>
      <c r="AH246" s="38">
        <f>100*AG246/$V246</f>
        <v>2.6577816656804</v>
      </c>
      <c r="AI246" s="37">
        <f>IF(AH246&gt;$V$8,1,0)</f>
        <v>0</v>
      </c>
      <c r="AJ246" s="38">
        <f>IF($I246=AG$16,AH246,0)</f>
        <v>0</v>
      </c>
      <c r="AK246" s="37">
        <v>9398</v>
      </c>
      <c r="AL246" s="38">
        <f>100*AK246/$V246</f>
        <v>24.1798955412046</v>
      </c>
      <c r="AM246" s="37">
        <f>IF(AL246&gt;$V$8,1,0)</f>
        <v>0</v>
      </c>
      <c r="AN246" s="38">
        <f>IF($I246=AK$16,AL246,0)</f>
        <v>24.1798955412046</v>
      </c>
      <c r="AO246" s="37">
        <v>4184</v>
      </c>
      <c r="AP246" s="38">
        <f>100*AO246/$V246</f>
        <v>10.7649162528623</v>
      </c>
      <c r="AQ246" s="37">
        <f>IF(AP246&gt;$V$8,1,0)</f>
        <v>0</v>
      </c>
      <c r="AR246" s="38">
        <f>IF($I246=AO$16,AP246,0)</f>
        <v>0</v>
      </c>
      <c r="AS246" s="37">
        <v>0</v>
      </c>
      <c r="AT246" s="38">
        <f>100*AS246/$V246</f>
        <v>0</v>
      </c>
      <c r="AU246" s="37">
        <f>IF(AT246&gt;$V$8,1,0)</f>
        <v>0</v>
      </c>
      <c r="AV246" s="38">
        <f>IF($I246=AS$16,AT246,0)</f>
        <v>0</v>
      </c>
      <c r="AW246" s="37">
        <v>0</v>
      </c>
      <c r="AX246" s="38">
        <f>100*AW246/$V246</f>
        <v>0</v>
      </c>
      <c r="AY246" s="37">
        <f>IF(AX246&gt;$V$8,1,0)</f>
        <v>0</v>
      </c>
      <c r="AZ246" s="38">
        <f>IF($I246=AW$16,AX246,0)</f>
        <v>0</v>
      </c>
      <c r="BA246" s="37">
        <v>0</v>
      </c>
      <c r="BB246" s="38">
        <f>100*BA246/$V246</f>
        <v>0</v>
      </c>
      <c r="BC246" s="37">
        <f>IF(BB246&gt;$V$8,1,0)</f>
        <v>0</v>
      </c>
      <c r="BD246" s="38">
        <f>IF($I246=BA$16,BB246,0)</f>
        <v>0</v>
      </c>
      <c r="BE246" s="37">
        <v>0</v>
      </c>
      <c r="BF246" s="38">
        <f>100*BE246/$V246</f>
        <v>0</v>
      </c>
      <c r="BG246" s="37">
        <f>IF(BF246&gt;$V$8,1,0)</f>
        <v>0</v>
      </c>
      <c r="BH246" s="38">
        <f>IF($I246=BE$16,BF246,0)</f>
        <v>0</v>
      </c>
      <c r="BI246" s="37">
        <v>0</v>
      </c>
      <c r="BJ246" s="38">
        <f>100*BI246/$V246</f>
        <v>0</v>
      </c>
      <c r="BK246" s="37">
        <f>IF(BJ246&gt;$V$8,1,0)</f>
        <v>0</v>
      </c>
      <c r="BL246" s="38">
        <f>IF($I246=BI$16,BJ246,0)</f>
        <v>0</v>
      </c>
      <c r="BM246" s="37">
        <v>0</v>
      </c>
      <c r="BN246" s="38">
        <f>100*BM246/$V246</f>
        <v>0</v>
      </c>
      <c r="BO246" s="37">
        <f>IF(BN246&gt;$V$8,1,0)</f>
        <v>0</v>
      </c>
      <c r="BP246" s="38">
        <f>IF($I246=BM$16,BN246,0)</f>
        <v>0</v>
      </c>
      <c r="BQ246" s="37">
        <v>0</v>
      </c>
      <c r="BR246" s="38">
        <f>100*BQ246/$V246</f>
        <v>0</v>
      </c>
      <c r="BS246" s="37">
        <f>IF(BR246&gt;$V$8,1,0)</f>
        <v>0</v>
      </c>
      <c r="BT246" s="38">
        <f>IF($I246=BQ$16,BR246,0)</f>
        <v>0</v>
      </c>
      <c r="BU246" s="37">
        <v>0</v>
      </c>
      <c r="BV246" s="38">
        <f>100*BU246/$V246</f>
        <v>0</v>
      </c>
      <c r="BW246" s="37">
        <f>IF(BV246&gt;$V$8,1,0)</f>
        <v>0</v>
      </c>
      <c r="BX246" s="38">
        <f>IF($I246=BU$16,BV246,0)</f>
        <v>0</v>
      </c>
      <c r="BY246" s="37">
        <v>0</v>
      </c>
      <c r="BZ246" s="37">
        <v>0</v>
      </c>
      <c r="CA246" s="16"/>
      <c r="CB246" s="20"/>
      <c r="CC246" s="21"/>
    </row>
    <row r="247" ht="15.75" customHeight="1">
      <c r="A247" t="s" s="32">
        <v>580</v>
      </c>
      <c r="B247" t="s" s="71">
        <f>_xlfn.IFS(H247=0,F247,K247=1,I247,L247=1,Q247)</f>
        <v>9</v>
      </c>
      <c r="C247" s="72">
        <f>_xlfn.IFS(H247=0,G247,K247=1,J247,L247=1,R247)</f>
        <v>42.532600672517</v>
      </c>
      <c r="D247" t="s" s="73">
        <f>IF(F247="Lab","over","under")</f>
        <v>111</v>
      </c>
      <c r="E247" t="s" s="73">
        <v>112</v>
      </c>
      <c r="F247" t="s" s="74">
        <v>9</v>
      </c>
      <c r="G247" s="75">
        <f>AD247</f>
        <v>42.532600672517</v>
      </c>
      <c r="H247" s="76">
        <f>K247+L247</f>
        <v>0</v>
      </c>
      <c r="I247" t="s" s="88">
        <v>153</v>
      </c>
      <c r="J247" s="89">
        <f>100*0.3318024</f>
        <v>33.18024</v>
      </c>
      <c r="K247" s="90"/>
      <c r="L247" s="25"/>
      <c r="M247" s="25"/>
      <c r="N247" s="25"/>
      <c r="O247" t="s" s="73">
        <v>581</v>
      </c>
      <c r="P247" t="s" s="73">
        <v>580</v>
      </c>
      <c r="Q247" t="s" s="78">
        <v>21</v>
      </c>
      <c r="R247" s="79">
        <f>100*S247</f>
        <v>9.5081878</v>
      </c>
      <c r="S247" s="80">
        <v>0.09508187799999999</v>
      </c>
      <c r="T247" s="28"/>
      <c r="U247" s="29">
        <v>83693</v>
      </c>
      <c r="V247" s="29">
        <v>36579</v>
      </c>
      <c r="W247" s="29">
        <v>203</v>
      </c>
      <c r="X247" s="29">
        <v>3421</v>
      </c>
      <c r="Y247" s="29">
        <v>2218</v>
      </c>
      <c r="Z247" s="31">
        <f>100*Y247/$V247</f>
        <v>6.06358839771454</v>
      </c>
      <c r="AA247" s="29">
        <f>IF(Z247&gt;$V$8,1,0)</f>
        <v>0</v>
      </c>
      <c r="AB247" s="31">
        <f>IF($I247=Y$16,Z247,0)</f>
        <v>0</v>
      </c>
      <c r="AC247" s="29">
        <v>15558</v>
      </c>
      <c r="AD247" s="31">
        <f>100*AC247/$V247</f>
        <v>42.532600672517</v>
      </c>
      <c r="AE247" s="29">
        <f>IF(AD247&gt;$V$8,1,0)</f>
        <v>0</v>
      </c>
      <c r="AF247" s="31">
        <f>IF($I247=AC$16,AD247,0)</f>
        <v>0</v>
      </c>
      <c r="AG247" s="29">
        <v>1711</v>
      </c>
      <c r="AH247" s="31">
        <f>100*AG247/$V247</f>
        <v>4.67754722655075</v>
      </c>
      <c r="AI247" s="29">
        <f>IF(AH247&gt;$V$8,1,0)</f>
        <v>0</v>
      </c>
      <c r="AJ247" s="31">
        <f>IF($I247=AG$16,AH247,0)</f>
        <v>0</v>
      </c>
      <c r="AK247" s="29">
        <v>1477</v>
      </c>
      <c r="AL247" s="31">
        <f>100*AK247/$V247</f>
        <v>4.03783591678285</v>
      </c>
      <c r="AM247" s="29">
        <f>IF(AL247&gt;$V$8,1,0)</f>
        <v>0</v>
      </c>
      <c r="AN247" s="31">
        <f>IF($I247=AK$16,AL247,0)</f>
        <v>0</v>
      </c>
      <c r="AO247" s="29">
        <v>3478</v>
      </c>
      <c r="AP247" s="31">
        <f>100*AO247/$V247</f>
        <v>9.508187758003229</v>
      </c>
      <c r="AQ247" s="29">
        <f>IF(AP247&gt;$V$8,1,0)</f>
        <v>0</v>
      </c>
      <c r="AR247" s="31">
        <f>IF($I247=AO$16,AP247,0)</f>
        <v>0</v>
      </c>
      <c r="AS247" s="29">
        <v>0</v>
      </c>
      <c r="AT247" s="31">
        <f>100*AS247/$V247</f>
        <v>0</v>
      </c>
      <c r="AU247" s="29">
        <f>IF(AT247&gt;$V$8,1,0)</f>
        <v>0</v>
      </c>
      <c r="AV247" s="31">
        <f>IF($I247=AS$16,AT247,0)</f>
        <v>0</v>
      </c>
      <c r="AW247" s="29">
        <v>0</v>
      </c>
      <c r="AX247" s="31">
        <f>100*AW247/$V247</f>
        <v>0</v>
      </c>
      <c r="AY247" s="29">
        <f>IF(AX247&gt;$V$8,1,0)</f>
        <v>0</v>
      </c>
      <c r="AZ247" s="31">
        <f>IF($I247=AW$16,AX247,0)</f>
        <v>0</v>
      </c>
      <c r="BA247" s="29">
        <v>0</v>
      </c>
      <c r="BB247" s="31">
        <f>100*BA247/$V247</f>
        <v>0</v>
      </c>
      <c r="BC247" s="29">
        <f>IF(BB247&gt;$V$8,1,0)</f>
        <v>0</v>
      </c>
      <c r="BD247" s="31">
        <f>IF($I247=BA$16,BB247,0)</f>
        <v>0</v>
      </c>
      <c r="BE247" s="29">
        <v>0</v>
      </c>
      <c r="BF247" s="31">
        <f>100*BE247/$V247</f>
        <v>0</v>
      </c>
      <c r="BG247" s="29">
        <f>IF(BF247&gt;$V$8,1,0)</f>
        <v>0</v>
      </c>
      <c r="BH247" s="31">
        <f>IF($I247=BE$16,BF247,0)</f>
        <v>0</v>
      </c>
      <c r="BI247" s="29">
        <v>0</v>
      </c>
      <c r="BJ247" s="31">
        <f>100*BI247/$V247</f>
        <v>0</v>
      </c>
      <c r="BK247" s="29">
        <f>IF(BJ247&gt;$V$8,1,0)</f>
        <v>0</v>
      </c>
      <c r="BL247" s="31">
        <f>IF($I247=BI$16,BJ247,0)</f>
        <v>0</v>
      </c>
      <c r="BM247" s="29">
        <v>0</v>
      </c>
      <c r="BN247" s="31">
        <f>100*BM247/$V247</f>
        <v>0</v>
      </c>
      <c r="BO247" s="29">
        <f>IF(BN247&gt;$V$8,1,0)</f>
        <v>0</v>
      </c>
      <c r="BP247" s="31">
        <f>IF($I247=BM$16,BN247,0)</f>
        <v>0</v>
      </c>
      <c r="BQ247" s="29">
        <v>0</v>
      </c>
      <c r="BR247" s="31">
        <f>100*BQ247/$V247</f>
        <v>0</v>
      </c>
      <c r="BS247" s="29">
        <f>IF(BR247&gt;$V$8,1,0)</f>
        <v>0</v>
      </c>
      <c r="BT247" s="31">
        <f>IF($I247=BQ$16,BR247,0)</f>
        <v>0</v>
      </c>
      <c r="BU247" s="29">
        <v>0</v>
      </c>
      <c r="BV247" s="31">
        <f>100*BU247/$V247</f>
        <v>0</v>
      </c>
      <c r="BW247" s="29">
        <f>IF(BV247&gt;$V$8,1,0)</f>
        <v>0</v>
      </c>
      <c r="BX247" s="31">
        <f>IF($I247=BU$16,BV247,0)</f>
        <v>0</v>
      </c>
      <c r="BY247" s="29">
        <v>3316</v>
      </c>
      <c r="BZ247" s="29">
        <v>0</v>
      </c>
      <c r="CA247" s="28"/>
      <c r="CB247" s="20"/>
      <c r="CC247" s="21"/>
    </row>
    <row r="248" ht="15.75" customHeight="1">
      <c r="A248" t="s" s="32">
        <v>582</v>
      </c>
      <c r="B248" t="s" s="71">
        <f>_xlfn.IFS(H248=0,F248,K248=1,I248,L248=1,Q248)</f>
        <v>17</v>
      </c>
      <c r="C248" s="72">
        <f>_xlfn.IFS(H248=0,G248,K248=1,J248,L248=1,R248)</f>
        <v>21.9969191989917</v>
      </c>
      <c r="D248" t="s" s="68">
        <f>IF(F248="Lab","over","under")</f>
        <v>111</v>
      </c>
      <c r="E248" t="s" s="68">
        <v>112</v>
      </c>
      <c r="F248" t="s" s="74">
        <v>9</v>
      </c>
      <c r="G248" s="81">
        <f>AD248</f>
        <v>42.5038510012603</v>
      </c>
      <c r="H248" s="82">
        <f>K248+L248</f>
        <v>1</v>
      </c>
      <c r="I248" t="s" s="77">
        <v>17</v>
      </c>
      <c r="J248" s="91">
        <f>AN248</f>
        <v>21.9969191989917</v>
      </c>
      <c r="K248" s="82">
        <v>1</v>
      </c>
      <c r="L248" s="13"/>
      <c r="M248" s="13"/>
      <c r="N248" s="13"/>
      <c r="O248" t="s" s="68">
        <v>583</v>
      </c>
      <c r="P248" t="s" s="68">
        <v>582</v>
      </c>
      <c r="Q248" t="s" s="78">
        <v>5</v>
      </c>
      <c r="R248" s="83">
        <f>100*S248</f>
        <v>16.0677776</v>
      </c>
      <c r="S248" s="35">
        <v>0.160677776</v>
      </c>
      <c r="T248" s="16"/>
      <c r="U248" s="37">
        <v>71738</v>
      </c>
      <c r="V248" s="37">
        <v>35705</v>
      </c>
      <c r="W248" s="37">
        <v>117</v>
      </c>
      <c r="X248" s="37">
        <v>7322</v>
      </c>
      <c r="Y248" s="37">
        <v>5737</v>
      </c>
      <c r="Z248" s="38">
        <f>100*Y248/$V248</f>
        <v>16.0677776221818</v>
      </c>
      <c r="AA248" s="37">
        <f>IF(Z248&gt;$V$8,1,0)</f>
        <v>0</v>
      </c>
      <c r="AB248" s="38">
        <f>IF($I248=Y$16,Z248,0)</f>
        <v>0</v>
      </c>
      <c r="AC248" s="37">
        <v>15176</v>
      </c>
      <c r="AD248" s="38">
        <f>100*AC248/$V248</f>
        <v>42.5038510012603</v>
      </c>
      <c r="AE248" s="37">
        <f>IF(AD248&gt;$V$8,1,0)</f>
        <v>0</v>
      </c>
      <c r="AF248" s="38">
        <f>IF($I248=AC$16,AD248,0)</f>
        <v>0</v>
      </c>
      <c r="AG248" s="37">
        <v>1644</v>
      </c>
      <c r="AH248" s="38">
        <f>100*AG248/$V248</f>
        <v>4.60439714325725</v>
      </c>
      <c r="AI248" s="37">
        <f>IF(AH248&gt;$V$8,1,0)</f>
        <v>0</v>
      </c>
      <c r="AJ248" s="38">
        <f>IF($I248=AG$16,AH248,0)</f>
        <v>0</v>
      </c>
      <c r="AK248" s="37">
        <v>7854</v>
      </c>
      <c r="AL248" s="38">
        <f>100*AK248/$V248</f>
        <v>21.9969191989917</v>
      </c>
      <c r="AM248" s="37">
        <f>IF(AL248&gt;$V$8,1,0)</f>
        <v>0</v>
      </c>
      <c r="AN248" s="38">
        <f>IF($I248=AK$16,AL248,0)</f>
        <v>21.9969191989917</v>
      </c>
      <c r="AO248" s="37">
        <v>1705</v>
      </c>
      <c r="AP248" s="38">
        <f>100*AO248/$V248</f>
        <v>4.77524156280633</v>
      </c>
      <c r="AQ248" s="37">
        <f>IF(AP248&gt;$V$8,1,0)</f>
        <v>0</v>
      </c>
      <c r="AR248" s="38">
        <f>IF($I248=AO$16,AP248,0)</f>
        <v>0</v>
      </c>
      <c r="AS248" s="37">
        <v>0</v>
      </c>
      <c r="AT248" s="38">
        <f>100*AS248/$V248</f>
        <v>0</v>
      </c>
      <c r="AU248" s="37">
        <f>IF(AT248&gt;$V$8,1,0)</f>
        <v>0</v>
      </c>
      <c r="AV248" s="38">
        <f>IF($I248=AS$16,AT248,0)</f>
        <v>0</v>
      </c>
      <c r="AW248" s="37">
        <v>2571</v>
      </c>
      <c r="AX248" s="38">
        <f>100*AW248/$V248</f>
        <v>7.20067217476544</v>
      </c>
      <c r="AY248" s="37">
        <f>IF(AX248&gt;$V$8,1,0)</f>
        <v>0</v>
      </c>
      <c r="AZ248" s="38">
        <f>IF($I248=AW$16,AX248,0)</f>
        <v>0</v>
      </c>
      <c r="BA248" s="37">
        <v>0</v>
      </c>
      <c r="BB248" s="38">
        <f>100*BA248/$V248</f>
        <v>0</v>
      </c>
      <c r="BC248" s="37">
        <f>IF(BB248&gt;$V$8,1,0)</f>
        <v>0</v>
      </c>
      <c r="BD248" s="38">
        <f>IF($I248=BA$16,BB248,0)</f>
        <v>0</v>
      </c>
      <c r="BE248" s="37">
        <v>0</v>
      </c>
      <c r="BF248" s="38">
        <f>100*BE248/$V248</f>
        <v>0</v>
      </c>
      <c r="BG248" s="37">
        <f>IF(BF248&gt;$V$8,1,0)</f>
        <v>0</v>
      </c>
      <c r="BH248" s="38">
        <f>IF($I248=BE$16,BF248,0)</f>
        <v>0</v>
      </c>
      <c r="BI248" s="37">
        <v>0</v>
      </c>
      <c r="BJ248" s="38">
        <f>100*BI248/$V248</f>
        <v>0</v>
      </c>
      <c r="BK248" s="37">
        <f>IF(BJ248&gt;$V$8,1,0)</f>
        <v>0</v>
      </c>
      <c r="BL248" s="38">
        <f>IF($I248=BI$16,BJ248,0)</f>
        <v>0</v>
      </c>
      <c r="BM248" s="37">
        <v>0</v>
      </c>
      <c r="BN248" s="38">
        <f>100*BM248/$V248</f>
        <v>0</v>
      </c>
      <c r="BO248" s="37">
        <f>IF(BN248&gt;$V$8,1,0)</f>
        <v>0</v>
      </c>
      <c r="BP248" s="38">
        <f>IF($I248=BM$16,BN248,0)</f>
        <v>0</v>
      </c>
      <c r="BQ248" s="37">
        <v>0</v>
      </c>
      <c r="BR248" s="38">
        <f>100*BQ248/$V248</f>
        <v>0</v>
      </c>
      <c r="BS248" s="37">
        <f>IF(BR248&gt;$V$8,1,0)</f>
        <v>0</v>
      </c>
      <c r="BT248" s="38">
        <f>IF($I248=BQ$16,BR248,0)</f>
        <v>0</v>
      </c>
      <c r="BU248" s="37">
        <v>0</v>
      </c>
      <c r="BV248" s="38">
        <f>100*BU248/$V248</f>
        <v>0</v>
      </c>
      <c r="BW248" s="37">
        <f>IF(BV248&gt;$V$8,1,0)</f>
        <v>0</v>
      </c>
      <c r="BX248" s="38">
        <f>IF($I248=BU$16,BV248,0)</f>
        <v>0</v>
      </c>
      <c r="BY248" s="37">
        <v>0</v>
      </c>
      <c r="BZ248" s="37">
        <v>0</v>
      </c>
      <c r="CA248" s="16"/>
      <c r="CB248" s="20"/>
      <c r="CC248" s="21"/>
    </row>
    <row r="249" ht="15.75" customHeight="1">
      <c r="A249" t="s" s="32">
        <v>584</v>
      </c>
      <c r="B249" t="s" s="71">
        <f>_xlfn.IFS(H249=0,F249,K249=1,I249,L249=1,Q249)</f>
        <v>9</v>
      </c>
      <c r="C249" s="72">
        <f>_xlfn.IFS(H249=0,G249,K249=1,J249,L249=1,R249)</f>
        <v>42.4852715994913</v>
      </c>
      <c r="D249" t="s" s="73">
        <f>IF(F249="Lab","over","under")</f>
        <v>111</v>
      </c>
      <c r="E249" t="s" s="73">
        <v>112</v>
      </c>
      <c r="F249" t="s" s="74">
        <v>9</v>
      </c>
      <c r="G249" s="75">
        <f>AD249</f>
        <v>42.4852715994913</v>
      </c>
      <c r="H249" s="76">
        <f>K249+L249</f>
        <v>0</v>
      </c>
      <c r="I249" t="s" s="77">
        <v>17</v>
      </c>
      <c r="J249" s="75">
        <f>AN249</f>
        <v>19.1040979990138</v>
      </c>
      <c r="K249" s="25"/>
      <c r="L249" s="25"/>
      <c r="M249" s="25"/>
      <c r="N249" s="25"/>
      <c r="O249" t="s" s="73">
        <v>585</v>
      </c>
      <c r="P249" t="s" s="73">
        <v>584</v>
      </c>
      <c r="Q249" t="s" s="78">
        <v>5</v>
      </c>
      <c r="R249" s="79">
        <f>100*S249</f>
        <v>16.8357946</v>
      </c>
      <c r="S249" s="80">
        <v>0.168357946</v>
      </c>
      <c r="T249" s="28"/>
      <c r="U249" s="29">
        <v>76683</v>
      </c>
      <c r="V249" s="29">
        <v>38531</v>
      </c>
      <c r="W249" s="29">
        <v>154</v>
      </c>
      <c r="X249" s="29">
        <v>9009</v>
      </c>
      <c r="Y249" s="29">
        <v>6487</v>
      </c>
      <c r="Z249" s="31">
        <f>100*Y249/$V249</f>
        <v>16.8357945550336</v>
      </c>
      <c r="AA249" s="29">
        <f>IF(Z249&gt;$V$8,1,0)</f>
        <v>0</v>
      </c>
      <c r="AB249" s="31">
        <f>IF($I249=Y$16,Z249,0)</f>
        <v>0</v>
      </c>
      <c r="AC249" s="29">
        <v>16370</v>
      </c>
      <c r="AD249" s="31">
        <f>100*AC249/$V249</f>
        <v>42.4852715994913</v>
      </c>
      <c r="AE249" s="29">
        <f>IF(AD249&gt;$V$8,1,0)</f>
        <v>0</v>
      </c>
      <c r="AF249" s="31">
        <f>IF($I249=AC$16,AD249,0)</f>
        <v>0</v>
      </c>
      <c r="AG249" s="29">
        <v>2045</v>
      </c>
      <c r="AH249" s="31">
        <f>100*AG249/$V249</f>
        <v>5.30741480885521</v>
      </c>
      <c r="AI249" s="29">
        <f>IF(AH249&gt;$V$8,1,0)</f>
        <v>0</v>
      </c>
      <c r="AJ249" s="31">
        <f>IF($I249=AG$16,AH249,0)</f>
        <v>0</v>
      </c>
      <c r="AK249" s="29">
        <v>7361</v>
      </c>
      <c r="AL249" s="31">
        <f>100*AK249/$V249</f>
        <v>19.1040979990138</v>
      </c>
      <c r="AM249" s="29">
        <f>IF(AL249&gt;$V$8,1,0)</f>
        <v>0</v>
      </c>
      <c r="AN249" s="31">
        <f>IF($I249=AK$16,AL249,0)</f>
        <v>19.1040979990138</v>
      </c>
      <c r="AO249" s="29">
        <v>2092</v>
      </c>
      <c r="AP249" s="31">
        <f>100*AO249/$V249</f>
        <v>5.4293945135086</v>
      </c>
      <c r="AQ249" s="29">
        <f>IF(AP249&gt;$V$8,1,0)</f>
        <v>0</v>
      </c>
      <c r="AR249" s="31">
        <f>IF($I249=AO$16,AP249,0)</f>
        <v>0</v>
      </c>
      <c r="AS249" s="29">
        <v>0</v>
      </c>
      <c r="AT249" s="31">
        <f>100*AS249/$V249</f>
        <v>0</v>
      </c>
      <c r="AU249" s="29">
        <f>IF(AT249&gt;$V$8,1,0)</f>
        <v>0</v>
      </c>
      <c r="AV249" s="31">
        <f>IF($I249=AS$16,AT249,0)</f>
        <v>0</v>
      </c>
      <c r="AW249" s="29">
        <v>2239</v>
      </c>
      <c r="AX249" s="31">
        <f>100*AW249/$V249</f>
        <v>5.81090550465859</v>
      </c>
      <c r="AY249" s="29">
        <f>IF(AX249&gt;$V$8,1,0)</f>
        <v>0</v>
      </c>
      <c r="AZ249" s="31">
        <f>IF($I249=AW$16,AX249,0)</f>
        <v>0</v>
      </c>
      <c r="BA249" s="29">
        <v>0</v>
      </c>
      <c r="BB249" s="31">
        <f>100*BA249/$V249</f>
        <v>0</v>
      </c>
      <c r="BC249" s="29">
        <f>IF(BB249&gt;$V$8,1,0)</f>
        <v>0</v>
      </c>
      <c r="BD249" s="31">
        <f>IF($I249=BA$16,BB249,0)</f>
        <v>0</v>
      </c>
      <c r="BE249" s="29">
        <v>0</v>
      </c>
      <c r="BF249" s="31">
        <f>100*BE249/$V249</f>
        <v>0</v>
      </c>
      <c r="BG249" s="29">
        <f>IF(BF249&gt;$V$8,1,0)</f>
        <v>0</v>
      </c>
      <c r="BH249" s="31">
        <f>IF($I249=BE$16,BF249,0)</f>
        <v>0</v>
      </c>
      <c r="BI249" s="29">
        <v>0</v>
      </c>
      <c r="BJ249" s="31">
        <f>100*BI249/$V249</f>
        <v>0</v>
      </c>
      <c r="BK249" s="29">
        <f>IF(BJ249&gt;$V$8,1,0)</f>
        <v>0</v>
      </c>
      <c r="BL249" s="31">
        <f>IF($I249=BI$16,BJ249,0)</f>
        <v>0</v>
      </c>
      <c r="BM249" s="29">
        <v>0</v>
      </c>
      <c r="BN249" s="31">
        <f>100*BM249/$V249</f>
        <v>0</v>
      </c>
      <c r="BO249" s="29">
        <f>IF(BN249&gt;$V$8,1,0)</f>
        <v>0</v>
      </c>
      <c r="BP249" s="31">
        <f>IF($I249=BM$16,BN249,0)</f>
        <v>0</v>
      </c>
      <c r="BQ249" s="29">
        <v>0</v>
      </c>
      <c r="BR249" s="31">
        <f>100*BQ249/$V249</f>
        <v>0</v>
      </c>
      <c r="BS249" s="29">
        <f>IF(BR249&gt;$V$8,1,0)</f>
        <v>0</v>
      </c>
      <c r="BT249" s="31">
        <f>IF($I249=BQ$16,BR249,0)</f>
        <v>0</v>
      </c>
      <c r="BU249" s="92">
        <v>0</v>
      </c>
      <c r="BV249" s="31">
        <f>100*BU249/$V249</f>
        <v>0</v>
      </c>
      <c r="BW249" s="29">
        <f>IF(BV249&gt;$V$8,1,0)</f>
        <v>0</v>
      </c>
      <c r="BX249" s="31">
        <f>IF($I249=BU$16,BV249,0)</f>
        <v>0</v>
      </c>
      <c r="BY249" s="29">
        <v>0</v>
      </c>
      <c r="BZ249" s="29">
        <v>0</v>
      </c>
      <c r="CA249" s="28"/>
      <c r="CB249" s="20"/>
      <c r="CC249" s="21"/>
    </row>
    <row r="250" ht="15.75" customHeight="1">
      <c r="A250" t="s" s="32">
        <v>586</v>
      </c>
      <c r="B250" t="s" s="71">
        <f>_xlfn.IFS(H250=0,F250,K250=1,I250,L250=1,Q250)</f>
        <v>33</v>
      </c>
      <c r="C250" s="72">
        <f>_xlfn.IFS(H250=0,G250,K250=1,J250,L250=1,R250)</f>
        <v>39.9881775424709</v>
      </c>
      <c r="D250" t="s" s="68">
        <v>111</v>
      </c>
      <c r="E250" t="s" s="68">
        <v>112</v>
      </c>
      <c r="F250" t="s" s="74">
        <v>33</v>
      </c>
      <c r="G250" s="81">
        <f>BB250</f>
        <v>39.9881775424709</v>
      </c>
      <c r="H250" s="82">
        <f>K250+L250</f>
        <v>0</v>
      </c>
      <c r="I250" t="s" s="77">
        <v>49</v>
      </c>
      <c r="J250" s="81">
        <f>BR250</f>
        <v>26.8009971985916</v>
      </c>
      <c r="K250" s="13"/>
      <c r="L250" s="13"/>
      <c r="M250" s="13"/>
      <c r="N250" s="13"/>
      <c r="O250" t="s" s="68">
        <v>587</v>
      </c>
      <c r="P250" t="s" s="68">
        <v>586</v>
      </c>
      <c r="Q250" t="s" s="78">
        <v>45</v>
      </c>
      <c r="R250" s="83">
        <f>100*S250</f>
        <v>10.128762</v>
      </c>
      <c r="S250" s="35">
        <v>0.10128762</v>
      </c>
      <c r="T250" s="16"/>
      <c r="U250" s="37">
        <v>74525</v>
      </c>
      <c r="V250" s="37">
        <v>38909</v>
      </c>
      <c r="W250" s="37">
        <v>135</v>
      </c>
      <c r="X250" s="37">
        <v>5131</v>
      </c>
      <c r="Y250" s="37">
        <v>146</v>
      </c>
      <c r="Z250" s="38">
        <f>100*Y250/$V250</f>
        <v>0.375234521575985</v>
      </c>
      <c r="AA250" s="37">
        <f>IF(Z250&gt;$V$8,1,0)</f>
        <v>0</v>
      </c>
      <c r="AB250" s="38">
        <f>IF($I250=Y$16,Z250,0)</f>
        <v>0</v>
      </c>
      <c r="AC250" s="37">
        <v>0</v>
      </c>
      <c r="AD250" s="38">
        <f>100*AC250/$V250</f>
        <v>0</v>
      </c>
      <c r="AE250" s="37">
        <f>IF(AD250&gt;$V$8,1,0)</f>
        <v>0</v>
      </c>
      <c r="AF250" s="38">
        <f>IF($I250=AC$16,AD250,0)</f>
        <v>0</v>
      </c>
      <c r="AG250" s="37">
        <v>0</v>
      </c>
      <c r="AH250" s="38">
        <f>100*AG250/$V250</f>
        <v>0</v>
      </c>
      <c r="AI250" s="37">
        <f>IF(AH250&gt;$V$8,1,0)</f>
        <v>0</v>
      </c>
      <c r="AJ250" s="38">
        <f>IF($I250=AG$16,AH250,0)</f>
        <v>0</v>
      </c>
      <c r="AK250" s="37">
        <v>0</v>
      </c>
      <c r="AL250" s="38">
        <f>100*AK250/$V250</f>
        <v>0</v>
      </c>
      <c r="AM250" s="37">
        <f>IF(AL250&gt;$V$8,1,0)</f>
        <v>0</v>
      </c>
      <c r="AN250" s="38">
        <f>IF($I250=AK$16,AL250,0)</f>
        <v>0</v>
      </c>
      <c r="AO250" s="37">
        <v>703</v>
      </c>
      <c r="AP250" s="38">
        <f>100*AO250/$V250</f>
        <v>1.806779922383</v>
      </c>
      <c r="AQ250" s="37">
        <f>IF(AP250&gt;$V$8,1,0)</f>
        <v>0</v>
      </c>
      <c r="AR250" s="38">
        <f>IF($I250=AO$16,AP250,0)</f>
        <v>0</v>
      </c>
      <c r="AS250" s="37">
        <v>0</v>
      </c>
      <c r="AT250" s="38">
        <f>100*AS250/$V250</f>
        <v>0</v>
      </c>
      <c r="AU250" s="37">
        <f>IF(AT250&gt;$V$8,1,0)</f>
        <v>0</v>
      </c>
      <c r="AV250" s="38">
        <f>IF($I250=AS$16,AT250,0)</f>
        <v>0</v>
      </c>
      <c r="AW250" s="37">
        <v>0</v>
      </c>
      <c r="AX250" s="38">
        <f>100*AW250/$V250</f>
        <v>0</v>
      </c>
      <c r="AY250" s="37">
        <f>IF(AX250&gt;$V$8,1,0)</f>
        <v>0</v>
      </c>
      <c r="AZ250" s="38">
        <f>IF($I250=AW$16,AX250,0)</f>
        <v>0</v>
      </c>
      <c r="BA250" s="37">
        <v>15559</v>
      </c>
      <c r="BB250" s="38">
        <f>100*BA250/$V250</f>
        <v>39.9881775424709</v>
      </c>
      <c r="BC250" s="37">
        <f>IF(BB250&gt;$V$8,1,0)</f>
        <v>0</v>
      </c>
      <c r="BD250" s="38">
        <f>IF($I250=BA$16,BB250,0)</f>
        <v>0</v>
      </c>
      <c r="BE250" s="37">
        <v>2793</v>
      </c>
      <c r="BF250" s="38">
        <f>100*BE250/$V250</f>
        <v>7.17828779973785</v>
      </c>
      <c r="BG250" s="37">
        <f>IF(BF250&gt;$V$8,1,0)</f>
        <v>0</v>
      </c>
      <c r="BH250" s="38">
        <f>IF($I250=BE$16,BF250,0)</f>
        <v>0</v>
      </c>
      <c r="BI250" s="37">
        <v>1783</v>
      </c>
      <c r="BJ250" s="38">
        <f>100*BI250/$V250</f>
        <v>4.58248734226015</v>
      </c>
      <c r="BK250" s="37">
        <f>IF(BJ250&gt;$V$8,1,0)</f>
        <v>0</v>
      </c>
      <c r="BL250" s="38">
        <f>IF($I250=BI$16,BJ250,0)</f>
        <v>0</v>
      </c>
      <c r="BM250" s="37">
        <v>3941</v>
      </c>
      <c r="BN250" s="38">
        <f>100*BM250/$V250</f>
        <v>10.1287619830887</v>
      </c>
      <c r="BO250" s="37">
        <f>IF(BN250&gt;$V$8,1,0)</f>
        <v>0</v>
      </c>
      <c r="BP250" s="38">
        <f>IF($I250=BM$16,BN250,0)</f>
        <v>0</v>
      </c>
      <c r="BQ250" s="37">
        <v>10428</v>
      </c>
      <c r="BR250" s="38">
        <f>100*BQ250/$V250</f>
        <v>26.8009971985916</v>
      </c>
      <c r="BS250" s="37">
        <f>IF(BR250&gt;$V$8,1,0)</f>
        <v>0</v>
      </c>
      <c r="BT250" s="38">
        <f>IF($I250=BQ$16,BR250,0)</f>
        <v>26.8009971985916</v>
      </c>
      <c r="BU250" s="93">
        <v>3143</v>
      </c>
      <c r="BV250" s="38">
        <f>100*BU250/$V250</f>
        <v>8.077822611735071</v>
      </c>
      <c r="BW250" s="37">
        <f>IF(BV250&gt;$V$8,1,0)</f>
        <v>0</v>
      </c>
      <c r="BX250" s="38">
        <f>IF($I250=BU$16,BV250,0)</f>
        <v>8.077822611735071</v>
      </c>
      <c r="BY250" s="37">
        <v>0</v>
      </c>
      <c r="BZ250" s="37">
        <v>0</v>
      </c>
      <c r="CA250" s="16"/>
      <c r="CB250" s="20"/>
      <c r="CC250" s="21"/>
    </row>
    <row r="251" ht="15.75" customHeight="1">
      <c r="A251" t="s" s="32">
        <v>588</v>
      </c>
      <c r="B251" t="s" s="71">
        <f>_xlfn.IFS(H251=0,F251,K251=1,I251,L251=1,Q251)</f>
        <v>49</v>
      </c>
      <c r="C251" s="72">
        <f>_xlfn.IFS(H251=0,G251,K251=1,J251,L251=1,R251)</f>
        <v>25.5979836168872</v>
      </c>
      <c r="D251" t="s" s="73">
        <v>111</v>
      </c>
      <c r="E251" t="s" s="73">
        <v>112</v>
      </c>
      <c r="F251" t="s" s="74">
        <v>33</v>
      </c>
      <c r="G251" s="75">
        <f>BB251</f>
        <v>28.8897290485192</v>
      </c>
      <c r="H251" s="76">
        <f>K251+L251</f>
        <v>1</v>
      </c>
      <c r="I251" t="s" s="77">
        <v>49</v>
      </c>
      <c r="J251" s="75">
        <f>BR251</f>
        <v>25.5979836168872</v>
      </c>
      <c r="K251" s="76">
        <v>1</v>
      </c>
      <c r="L251" s="25"/>
      <c r="M251" s="25"/>
      <c r="N251" s="25"/>
      <c r="O251" t="s" s="73">
        <v>589</v>
      </c>
      <c r="P251" t="s" s="73">
        <v>588</v>
      </c>
      <c r="Q251" t="s" s="78">
        <v>45</v>
      </c>
      <c r="R251" s="79">
        <f>100*S251</f>
        <v>23.884058</v>
      </c>
      <c r="S251" s="80">
        <v>0.23884058</v>
      </c>
      <c r="T251" s="28"/>
      <c r="U251" s="29">
        <v>73302</v>
      </c>
      <c r="V251" s="29">
        <v>39675</v>
      </c>
      <c r="W251" s="29">
        <v>142</v>
      </c>
      <c r="X251" s="29">
        <v>1306</v>
      </c>
      <c r="Y251" s="29">
        <v>0</v>
      </c>
      <c r="Z251" s="31">
        <f>100*Y251/$V251</f>
        <v>0</v>
      </c>
      <c r="AA251" s="29">
        <f>IF(Z251&gt;$V$8,1,0)</f>
        <v>0</v>
      </c>
      <c r="AB251" s="31">
        <f>IF($I251=Y$16,Z251,0)</f>
        <v>0</v>
      </c>
      <c r="AC251" s="29">
        <v>0</v>
      </c>
      <c r="AD251" s="31">
        <f>100*AC251/$V251</f>
        <v>0</v>
      </c>
      <c r="AE251" s="29">
        <f>IF(AD251&gt;$V$8,1,0)</f>
        <v>0</v>
      </c>
      <c r="AF251" s="31">
        <f>IF($I251=AC$16,AD251,0)</f>
        <v>0</v>
      </c>
      <c r="AG251" s="29">
        <v>0</v>
      </c>
      <c r="AH251" s="31">
        <f>100*AG251/$V251</f>
        <v>0</v>
      </c>
      <c r="AI251" s="29">
        <f>IF(AH251&gt;$V$8,1,0)</f>
        <v>0</v>
      </c>
      <c r="AJ251" s="31">
        <f>IF($I251=AG$16,AH251,0)</f>
        <v>0</v>
      </c>
      <c r="AK251" s="29">
        <v>0</v>
      </c>
      <c r="AL251" s="31">
        <f>100*AK251/$V251</f>
        <v>0</v>
      </c>
      <c r="AM251" s="29">
        <f>IF(AL251&gt;$V$8,1,0)</f>
        <v>0</v>
      </c>
      <c r="AN251" s="31">
        <f>IF($I251=AK$16,AL251,0)</f>
        <v>0</v>
      </c>
      <c r="AO251" s="29">
        <v>568</v>
      </c>
      <c r="AP251" s="31">
        <f>100*AO251/$V251</f>
        <v>1.43163201008192</v>
      </c>
      <c r="AQ251" s="29">
        <f>IF(AP251&gt;$V$8,1,0)</f>
        <v>0</v>
      </c>
      <c r="AR251" s="31">
        <f>IF($I251=AO$16,AP251,0)</f>
        <v>0</v>
      </c>
      <c r="AS251" s="29">
        <v>0</v>
      </c>
      <c r="AT251" s="31">
        <f>100*AS251/$V251</f>
        <v>0</v>
      </c>
      <c r="AU251" s="29">
        <f>IF(AT251&gt;$V$8,1,0)</f>
        <v>0</v>
      </c>
      <c r="AV251" s="31">
        <f>IF($I251=AS$16,AT251,0)</f>
        <v>0</v>
      </c>
      <c r="AW251" s="29">
        <v>0</v>
      </c>
      <c r="AX251" s="31">
        <f>100*AW251/$V251</f>
        <v>0</v>
      </c>
      <c r="AY251" s="29">
        <f>IF(AX251&gt;$V$8,1,0)</f>
        <v>0</v>
      </c>
      <c r="AZ251" s="31">
        <f>IF($I251=AW$16,AX251,0)</f>
        <v>0</v>
      </c>
      <c r="BA251" s="29">
        <v>11462</v>
      </c>
      <c r="BB251" s="31">
        <f>100*BA251/$V251</f>
        <v>28.8897290485192</v>
      </c>
      <c r="BC251" s="29">
        <f>IF(BB251&gt;$V$8,1,0)</f>
        <v>0</v>
      </c>
      <c r="BD251" s="31">
        <f>IF($I251=BA$16,BB251,0)</f>
        <v>0</v>
      </c>
      <c r="BE251" s="29">
        <v>2986</v>
      </c>
      <c r="BF251" s="31">
        <f>100*BE251/$V251</f>
        <v>7.52614996849401</v>
      </c>
      <c r="BG251" s="29">
        <f>IF(BF251&gt;$V$8,1,0)</f>
        <v>0</v>
      </c>
      <c r="BH251" s="31">
        <f>IF($I251=BE$16,BF251,0)</f>
        <v>0</v>
      </c>
      <c r="BI251" s="29">
        <v>892</v>
      </c>
      <c r="BJ251" s="31">
        <f>100*BI251/$V251</f>
        <v>2.24826717076244</v>
      </c>
      <c r="BK251" s="29">
        <f>IF(BJ251&gt;$V$8,1,0)</f>
        <v>0</v>
      </c>
      <c r="BL251" s="31">
        <f>IF($I251=BI$16,BJ251,0)</f>
        <v>0</v>
      </c>
      <c r="BM251" s="29">
        <v>9476</v>
      </c>
      <c r="BN251" s="31">
        <f>100*BM251/$V251</f>
        <v>23.8840579710145</v>
      </c>
      <c r="BO251" s="29">
        <f>IF(BN251&gt;$V$8,1,0)</f>
        <v>0</v>
      </c>
      <c r="BP251" s="31">
        <f>IF($I251=BM$16,BN251,0)</f>
        <v>0</v>
      </c>
      <c r="BQ251" s="29">
        <v>10156</v>
      </c>
      <c r="BR251" s="31">
        <f>100*BQ251/$V251</f>
        <v>25.5979836168872</v>
      </c>
      <c r="BS251" s="29">
        <f>IF(BR251&gt;$V$8,1,0)</f>
        <v>0</v>
      </c>
      <c r="BT251" s="31">
        <f>IF($I251=BQ$16,BR251,0)</f>
        <v>25.5979836168872</v>
      </c>
      <c r="BU251" s="85">
        <v>4135</v>
      </c>
      <c r="BV251" s="31">
        <f>100*BU251/$V251</f>
        <v>10.4221802142407</v>
      </c>
      <c r="BW251" s="29">
        <f>IF(BV251&gt;$V$8,1,0)</f>
        <v>0</v>
      </c>
      <c r="BX251" s="31">
        <f>IF($I251=BU$16,BV251,0)</f>
        <v>10.4221802142407</v>
      </c>
      <c r="BY251" s="29">
        <v>648</v>
      </c>
      <c r="BZ251" s="29">
        <v>0</v>
      </c>
      <c r="CA251" s="28"/>
      <c r="CB251" s="20"/>
      <c r="CC251" s="21"/>
    </row>
    <row r="252" ht="15.75" customHeight="1">
      <c r="A252" t="s" s="32">
        <v>590</v>
      </c>
      <c r="B252" t="s" s="71">
        <f>_xlfn.IFS(H252=0,F252,K252=1,I252,L252=1,Q252)</f>
        <v>37</v>
      </c>
      <c r="C252" s="72">
        <f>_xlfn.IFS(H252=0,G252,K252=1,J252,L252=1,R252)</f>
        <v>43.691288440621</v>
      </c>
      <c r="D252" t="s" s="68">
        <v>111</v>
      </c>
      <c r="E252" t="s" s="68">
        <v>591</v>
      </c>
      <c r="F252" t="s" s="74">
        <v>37</v>
      </c>
      <c r="G252" s="81">
        <f>BF252</f>
        <v>43.691288440621</v>
      </c>
      <c r="H252" s="82">
        <f>K252+L252</f>
        <v>0</v>
      </c>
      <c r="I252" t="s" s="77">
        <v>33</v>
      </c>
      <c r="J252" s="81">
        <f>BD252</f>
        <v>29.8180559675665</v>
      </c>
      <c r="K252" s="13"/>
      <c r="L252" s="13"/>
      <c r="M252" s="13"/>
      <c r="N252" s="13"/>
      <c r="O252" t="s" s="68">
        <v>592</v>
      </c>
      <c r="P252" t="s" s="68">
        <v>590</v>
      </c>
      <c r="Q252" t="s" s="78">
        <v>49</v>
      </c>
      <c r="R252" s="83">
        <f>100*S252</f>
        <v>10.5656086</v>
      </c>
      <c r="S252" s="35">
        <v>0.105656086</v>
      </c>
      <c r="T252" s="16"/>
      <c r="U252" s="37">
        <v>74240</v>
      </c>
      <c r="V252" s="37">
        <v>40452</v>
      </c>
      <c r="W252" s="37">
        <v>293</v>
      </c>
      <c r="X252" s="37">
        <v>5612</v>
      </c>
      <c r="Y252" s="37">
        <v>0</v>
      </c>
      <c r="Z252" s="38">
        <f>100*Y252/$V252</f>
        <v>0</v>
      </c>
      <c r="AA252" s="37">
        <f>IF(Z252&gt;$V$8,1,0)</f>
        <v>0</v>
      </c>
      <c r="AB252" s="38">
        <f>IF($I252=Y$16,Z252,0)</f>
        <v>0</v>
      </c>
      <c r="AC252" s="37">
        <v>0</v>
      </c>
      <c r="AD252" s="38">
        <f>100*AC252/$V252</f>
        <v>0</v>
      </c>
      <c r="AE252" s="37">
        <f>IF(AD252&gt;$V$8,1,0)</f>
        <v>0</v>
      </c>
      <c r="AF252" s="38">
        <f>IF($I252=AC$16,AD252,0)</f>
        <v>0</v>
      </c>
      <c r="AG252" s="37">
        <v>0</v>
      </c>
      <c r="AH252" s="38">
        <f>100*AG252/$V252</f>
        <v>0</v>
      </c>
      <c r="AI252" s="37">
        <f>IF(AH252&gt;$V$8,1,0)</f>
        <v>0</v>
      </c>
      <c r="AJ252" s="38">
        <f>IF($I252=AG$16,AH252,0)</f>
        <v>0</v>
      </c>
      <c r="AK252" s="37">
        <v>0</v>
      </c>
      <c r="AL252" s="38">
        <f>100*AK252/$V252</f>
        <v>0</v>
      </c>
      <c r="AM252" s="37">
        <f>IF(AL252&gt;$V$8,1,0)</f>
        <v>0</v>
      </c>
      <c r="AN252" s="38">
        <f>IF($I252=AK$16,AL252,0)</f>
        <v>0</v>
      </c>
      <c r="AO252" s="37">
        <v>1206</v>
      </c>
      <c r="AP252" s="38">
        <f>100*AO252/$V252</f>
        <v>2.98131118362504</v>
      </c>
      <c r="AQ252" s="37">
        <f>IF(AP252&gt;$V$8,1,0)</f>
        <v>0</v>
      </c>
      <c r="AR252" s="38">
        <f>IF($I252=AO$16,AP252,0)</f>
        <v>0</v>
      </c>
      <c r="AS252" s="37">
        <v>0</v>
      </c>
      <c r="AT252" s="38">
        <f>100*AS252/$V252</f>
        <v>0</v>
      </c>
      <c r="AU252" s="37">
        <f>IF(AT252&gt;$V$8,1,0)</f>
        <v>0</v>
      </c>
      <c r="AV252" s="38">
        <f>IF($I252=AS$16,AT252,0)</f>
        <v>0</v>
      </c>
      <c r="AW252" s="37">
        <v>0</v>
      </c>
      <c r="AX252" s="38">
        <f>100*AW252/$V252</f>
        <v>0</v>
      </c>
      <c r="AY252" s="37">
        <f>IF(AX252&gt;$V$8,1,0)</f>
        <v>0</v>
      </c>
      <c r="AZ252" s="38">
        <f>IF($I252=AW$16,AX252,0)</f>
        <v>0</v>
      </c>
      <c r="BA252" s="37">
        <v>12062</v>
      </c>
      <c r="BB252" s="38">
        <f>100*BA252/$V252</f>
        <v>29.8180559675665</v>
      </c>
      <c r="BC252" s="37">
        <f>IF(BB252&gt;$V$8,1,0)</f>
        <v>0</v>
      </c>
      <c r="BD252" s="38">
        <f>IF($I252=BA$16,BB252,0)</f>
        <v>29.8180559675665</v>
      </c>
      <c r="BE252" s="37">
        <v>17674</v>
      </c>
      <c r="BF252" s="38">
        <f>100*BE252/$V252</f>
        <v>43.691288440621</v>
      </c>
      <c r="BG252" s="37">
        <f>IF(BF252&gt;$V$8,1,0)</f>
        <v>0</v>
      </c>
      <c r="BH252" s="38">
        <f>IF($I252=BE$16,BF252,0)</f>
        <v>0</v>
      </c>
      <c r="BI252" s="37">
        <v>1413</v>
      </c>
      <c r="BJ252" s="38">
        <f>100*BI252/$V252</f>
        <v>3.49302877484426</v>
      </c>
      <c r="BK252" s="37">
        <f>IF(BJ252&gt;$V$8,1,0)</f>
        <v>0</v>
      </c>
      <c r="BL252" s="38">
        <f>IF($I252=BI$16,BJ252,0)</f>
        <v>0</v>
      </c>
      <c r="BM252" s="37">
        <v>0</v>
      </c>
      <c r="BN252" s="38">
        <f>100*BM252/$V252</f>
        <v>0</v>
      </c>
      <c r="BO252" s="37">
        <f>IF(BN252&gt;$V$8,1,0)</f>
        <v>0</v>
      </c>
      <c r="BP252" s="38">
        <f>IF($I252=BM$16,BN252,0)</f>
        <v>0</v>
      </c>
      <c r="BQ252" s="37">
        <v>4274</v>
      </c>
      <c r="BR252" s="38">
        <f>100*BQ252/$V252</f>
        <v>10.565608622565</v>
      </c>
      <c r="BS252" s="37">
        <f>IF(BR252&gt;$V$8,1,0)</f>
        <v>0</v>
      </c>
      <c r="BT252" s="38">
        <f>IF($I252=BQ$16,BR252,0)</f>
        <v>0</v>
      </c>
      <c r="BU252" s="93">
        <v>2877</v>
      </c>
      <c r="BV252" s="38">
        <f>100*BU252/$V252</f>
        <v>7.11213289824978</v>
      </c>
      <c r="BW252" s="37">
        <f>IF(BV252&gt;$V$8,1,0)</f>
        <v>0</v>
      </c>
      <c r="BX252" s="38">
        <f>IF($I252=BU$16,BV252,0)</f>
        <v>0</v>
      </c>
      <c r="BY252" s="37">
        <v>0</v>
      </c>
      <c r="BZ252" s="37">
        <v>0</v>
      </c>
      <c r="CA252" s="16"/>
      <c r="CB252" s="20"/>
      <c r="CC252" s="21"/>
    </row>
    <row r="253" ht="15.75" customHeight="1">
      <c r="A253" t="s" s="32">
        <v>593</v>
      </c>
      <c r="B253" t="s" s="71">
        <f>_xlfn.IFS(H253=0,F253,K253=1,I253,L253=1,Q253)</f>
        <v>37</v>
      </c>
      <c r="C253" s="72">
        <f>_xlfn.IFS(H253=0,G253,K253=1,J253,L253=1,R253)</f>
        <v>43.538226908030</v>
      </c>
      <c r="D253" t="s" s="73">
        <v>111</v>
      </c>
      <c r="E253" t="s" s="73">
        <v>591</v>
      </c>
      <c r="F253" t="s" s="74">
        <v>37</v>
      </c>
      <c r="G253" s="75">
        <f>BF253</f>
        <v>43.538226908030</v>
      </c>
      <c r="H253" s="76">
        <f>K253+L253</f>
        <v>0</v>
      </c>
      <c r="I253" t="s" s="77">
        <v>41</v>
      </c>
      <c r="J253" s="75">
        <f>BL253</f>
        <v>23.0267665716243</v>
      </c>
      <c r="K253" s="25"/>
      <c r="L253" s="25"/>
      <c r="M253" s="25"/>
      <c r="N253" s="25"/>
      <c r="O253" t="s" s="73">
        <v>594</v>
      </c>
      <c r="P253" t="s" s="73">
        <v>593</v>
      </c>
      <c r="Q253" t="s" s="78">
        <v>33</v>
      </c>
      <c r="R253" s="79">
        <f>100*S253</f>
        <v>16.2433968</v>
      </c>
      <c r="S253" s="80">
        <v>0.162433968</v>
      </c>
      <c r="T253" s="28"/>
      <c r="U253" s="29">
        <v>76248</v>
      </c>
      <c r="V253" s="29">
        <v>45243</v>
      </c>
      <c r="W253" s="29">
        <v>228</v>
      </c>
      <c r="X253" s="29">
        <v>9280</v>
      </c>
      <c r="Y253" s="29">
        <v>46</v>
      </c>
      <c r="Z253" s="31">
        <f>100*Y253/$V253</f>
        <v>0.101673187012356</v>
      </c>
      <c r="AA253" s="29">
        <f>IF(Z253&gt;$V$8,1,0)</f>
        <v>0</v>
      </c>
      <c r="AB253" s="31">
        <f>IF($I253=Y$16,Z253,0)</f>
        <v>0</v>
      </c>
      <c r="AC253" s="29">
        <v>0</v>
      </c>
      <c r="AD253" s="31">
        <f>100*AC253/$V253</f>
        <v>0</v>
      </c>
      <c r="AE253" s="29">
        <f>IF(AD253&gt;$V$8,1,0)</f>
        <v>0</v>
      </c>
      <c r="AF253" s="31">
        <f>IF($I253=AC$16,AD253,0)</f>
        <v>0</v>
      </c>
      <c r="AG253" s="29">
        <v>0</v>
      </c>
      <c r="AH253" s="31">
        <f>100*AG253/$V253</f>
        <v>0</v>
      </c>
      <c r="AI253" s="29">
        <f>IF(AH253&gt;$V$8,1,0)</f>
        <v>0</v>
      </c>
      <c r="AJ253" s="31">
        <f>IF($I253=AG$16,AH253,0)</f>
        <v>0</v>
      </c>
      <c r="AK253" s="29">
        <v>0</v>
      </c>
      <c r="AL253" s="31">
        <f>100*AK253/$V253</f>
        <v>0</v>
      </c>
      <c r="AM253" s="29">
        <f>IF(AL253&gt;$V$8,1,0)</f>
        <v>0</v>
      </c>
      <c r="AN253" s="31">
        <f>IF($I253=AK$16,AL253,0)</f>
        <v>0</v>
      </c>
      <c r="AO253" s="29">
        <v>444</v>
      </c>
      <c r="AP253" s="31">
        <f>100*AO253/$V253</f>
        <v>0.981367283336649</v>
      </c>
      <c r="AQ253" s="29">
        <f>IF(AP253&gt;$V$8,1,0)</f>
        <v>0</v>
      </c>
      <c r="AR253" s="31">
        <f>IF($I253=AO$16,AP253,0)</f>
        <v>0</v>
      </c>
      <c r="AS253" s="29">
        <v>0</v>
      </c>
      <c r="AT253" s="31">
        <f>100*AS253/$V253</f>
        <v>0</v>
      </c>
      <c r="AU253" s="29">
        <f>IF(AT253&gt;$V$8,1,0)</f>
        <v>0</v>
      </c>
      <c r="AV253" s="31">
        <f>IF($I253=AS$16,AT253,0)</f>
        <v>0</v>
      </c>
      <c r="AW253" s="29">
        <v>0</v>
      </c>
      <c r="AX253" s="31">
        <f>100*AW253/$V253</f>
        <v>0</v>
      </c>
      <c r="AY253" s="29">
        <f>IF(AX253&gt;$V$8,1,0)</f>
        <v>0</v>
      </c>
      <c r="AZ253" s="31">
        <f>IF($I253=AW$16,AX253,0)</f>
        <v>0</v>
      </c>
      <c r="BA253" s="29">
        <v>7349</v>
      </c>
      <c r="BB253" s="31">
        <f>100*BA253/$V253</f>
        <v>16.2433967685609</v>
      </c>
      <c r="BC253" s="29">
        <f>IF(BB253&gt;$V$8,1,0)</f>
        <v>0</v>
      </c>
      <c r="BD253" s="31">
        <f>IF($I253=BA$16,BB253,0)</f>
        <v>0</v>
      </c>
      <c r="BE253" s="29">
        <v>19698</v>
      </c>
      <c r="BF253" s="31">
        <f>100*BE253/$V253</f>
        <v>43.538226908030</v>
      </c>
      <c r="BG253" s="29">
        <f>IF(BF253&gt;$V$8,1,0)</f>
        <v>0</v>
      </c>
      <c r="BH253" s="31">
        <f>IF($I253=BE$16,BF253,0)</f>
        <v>0</v>
      </c>
      <c r="BI253" s="29">
        <v>10418</v>
      </c>
      <c r="BJ253" s="31">
        <f>100*BI253/$V253</f>
        <v>23.0267665716243</v>
      </c>
      <c r="BK253" s="29">
        <f>IF(BJ253&gt;$V$8,1,0)</f>
        <v>0</v>
      </c>
      <c r="BL253" s="31">
        <f>IF($I253=BI$16,BJ253,0)</f>
        <v>23.0267665716243</v>
      </c>
      <c r="BM253" s="29">
        <v>1411</v>
      </c>
      <c r="BN253" s="31">
        <f>100*BM253/$V253</f>
        <v>3.1187144972703</v>
      </c>
      <c r="BO253" s="29">
        <f>IF(BN253&gt;$V$8,1,0)</f>
        <v>0</v>
      </c>
      <c r="BP253" s="31">
        <f>IF($I253=BM$16,BN253,0)</f>
        <v>0</v>
      </c>
      <c r="BQ253" s="29">
        <v>3187</v>
      </c>
      <c r="BR253" s="31">
        <f>100*BQ253/$V253</f>
        <v>7.04418363061689</v>
      </c>
      <c r="BS253" s="29">
        <f>IF(BR253&gt;$V$8,1,0)</f>
        <v>0</v>
      </c>
      <c r="BT253" s="31">
        <f>IF($I253=BQ$16,BR253,0)</f>
        <v>0</v>
      </c>
      <c r="BU253" s="85">
        <v>1893</v>
      </c>
      <c r="BV253" s="31">
        <f>100*BU253/$V253</f>
        <v>4.18407267422585</v>
      </c>
      <c r="BW253" s="29">
        <f>IF(BV253&gt;$V$8,1,0)</f>
        <v>0</v>
      </c>
      <c r="BX253" s="31">
        <f>IF($I253=BU$16,BV253,0)</f>
        <v>0</v>
      </c>
      <c r="BY253" s="29">
        <v>252</v>
      </c>
      <c r="BZ253" s="29">
        <v>0</v>
      </c>
      <c r="CA253" s="28"/>
      <c r="CB253" s="20"/>
      <c r="CC253" s="21"/>
    </row>
    <row r="254" ht="15.75" customHeight="1">
      <c r="A254" t="s" s="32">
        <v>595</v>
      </c>
      <c r="B254" t="s" s="71">
        <f>_xlfn.IFS(H254=0,F254,K254=1,I254,L254=1,Q254)</f>
        <v>9</v>
      </c>
      <c r="C254" s="72">
        <f>_xlfn.IFS(H254=0,G254,K254=1,J254,L254=1,R254)</f>
        <v>42.4657534246575</v>
      </c>
      <c r="D254" t="s" s="68">
        <f>IF(F254="Lab","over","under")</f>
        <v>111</v>
      </c>
      <c r="E254" t="s" s="68">
        <v>591</v>
      </c>
      <c r="F254" t="s" s="74">
        <v>9</v>
      </c>
      <c r="G254" s="81">
        <f>AD254</f>
        <v>42.4657534246575</v>
      </c>
      <c r="H254" s="82">
        <f>K254+L254</f>
        <v>0</v>
      </c>
      <c r="I254" t="s" s="77">
        <v>5</v>
      </c>
      <c r="J254" s="81">
        <f>AB254</f>
        <v>28.5509417808219</v>
      </c>
      <c r="K254" s="13"/>
      <c r="L254" s="13"/>
      <c r="M254" s="13"/>
      <c r="N254" s="13"/>
      <c r="O254" t="s" s="68">
        <v>596</v>
      </c>
      <c r="P254" t="s" s="68">
        <v>595</v>
      </c>
      <c r="Q254" t="s" s="78">
        <v>17</v>
      </c>
      <c r="R254" s="83">
        <f>100*S254</f>
        <v>19.2529966</v>
      </c>
      <c r="S254" s="35">
        <v>0.192529966</v>
      </c>
      <c r="T254" s="16"/>
      <c r="U254" s="37">
        <v>73420</v>
      </c>
      <c r="V254" s="37">
        <v>46720</v>
      </c>
      <c r="W254" s="37">
        <v>170</v>
      </c>
      <c r="X254" s="37">
        <v>6501</v>
      </c>
      <c r="Y254" s="37">
        <v>13339</v>
      </c>
      <c r="Z254" s="38">
        <f>100*Y254/$V254</f>
        <v>28.5509417808219</v>
      </c>
      <c r="AA254" s="37">
        <f>IF(Z254&gt;$V$8,1,0)</f>
        <v>0</v>
      </c>
      <c r="AB254" s="38">
        <f>IF($I254=Y$16,Z254,0)</f>
        <v>28.5509417808219</v>
      </c>
      <c r="AC254" s="37">
        <v>19840</v>
      </c>
      <c r="AD254" s="38">
        <f>100*AC254/$V254</f>
        <v>42.4657534246575</v>
      </c>
      <c r="AE254" s="37">
        <f>IF(AD254&gt;$V$8,1,0)</f>
        <v>0</v>
      </c>
      <c r="AF254" s="38">
        <f>IF($I254=AC$16,AD254,0)</f>
        <v>0</v>
      </c>
      <c r="AG254" s="37">
        <v>2972</v>
      </c>
      <c r="AH254" s="38">
        <f>100*AG254/$V254</f>
        <v>6.36130136986301</v>
      </c>
      <c r="AI254" s="37">
        <f>IF(AH254&gt;$V$8,1,0)</f>
        <v>0</v>
      </c>
      <c r="AJ254" s="38">
        <f>IF($I254=AG$16,AH254,0)</f>
        <v>0</v>
      </c>
      <c r="AK254" s="37">
        <v>8995</v>
      </c>
      <c r="AL254" s="38">
        <f>100*AK254/$V254</f>
        <v>19.2529965753425</v>
      </c>
      <c r="AM254" s="37">
        <f>IF(AL254&gt;$V$8,1,0)</f>
        <v>0</v>
      </c>
      <c r="AN254" s="38">
        <f>IF($I254=AK$16,AL254,0)</f>
        <v>0</v>
      </c>
      <c r="AO254" s="37">
        <v>1574</v>
      </c>
      <c r="AP254" s="38">
        <f>100*AO254/$V254</f>
        <v>3.36900684931507</v>
      </c>
      <c r="AQ254" s="37">
        <f>IF(AP254&gt;$V$8,1,0)</f>
        <v>0</v>
      </c>
      <c r="AR254" s="38">
        <f>IF($I254=AO$16,AP254,0)</f>
        <v>0</v>
      </c>
      <c r="AS254" s="37">
        <v>0</v>
      </c>
      <c r="AT254" s="38">
        <f>100*AS254/$V254</f>
        <v>0</v>
      </c>
      <c r="AU254" s="37">
        <f>IF(AT254&gt;$V$8,1,0)</f>
        <v>0</v>
      </c>
      <c r="AV254" s="38">
        <f>IF($I254=AS$16,AT254,0)</f>
        <v>0</v>
      </c>
      <c r="AW254" s="37">
        <v>0</v>
      </c>
      <c r="AX254" s="38">
        <f>100*AW254/$V254</f>
        <v>0</v>
      </c>
      <c r="AY254" s="37">
        <f>IF(AX254&gt;$V$8,1,0)</f>
        <v>0</v>
      </c>
      <c r="AZ254" s="38">
        <f>IF($I254=AW$16,AX254,0)</f>
        <v>0</v>
      </c>
      <c r="BA254" s="37">
        <v>0</v>
      </c>
      <c r="BB254" s="38">
        <f>100*BA254/$V254</f>
        <v>0</v>
      </c>
      <c r="BC254" s="37">
        <f>IF(BB254&gt;$V$8,1,0)</f>
        <v>0</v>
      </c>
      <c r="BD254" s="38">
        <f>IF($I254=BA$16,BB254,0)</f>
        <v>0</v>
      </c>
      <c r="BE254" s="37">
        <v>0</v>
      </c>
      <c r="BF254" s="38">
        <f>100*BE254/$V254</f>
        <v>0</v>
      </c>
      <c r="BG254" s="37">
        <f>IF(BF254&gt;$V$8,1,0)</f>
        <v>0</v>
      </c>
      <c r="BH254" s="38">
        <f>IF($I254=BE$16,BF254,0)</f>
        <v>0</v>
      </c>
      <c r="BI254" s="37">
        <v>0</v>
      </c>
      <c r="BJ254" s="38">
        <f>100*BI254/$V254</f>
        <v>0</v>
      </c>
      <c r="BK254" s="37">
        <f>IF(BJ254&gt;$V$8,1,0)</f>
        <v>0</v>
      </c>
      <c r="BL254" s="38">
        <f>IF($I254=BI$16,BJ254,0)</f>
        <v>0</v>
      </c>
      <c r="BM254" s="37">
        <v>0</v>
      </c>
      <c r="BN254" s="38">
        <f>100*BM254/$V254</f>
        <v>0</v>
      </c>
      <c r="BO254" s="37">
        <f>IF(BN254&gt;$V$8,1,0)</f>
        <v>0</v>
      </c>
      <c r="BP254" s="38">
        <f>IF($I254=BM$16,BN254,0)</f>
        <v>0</v>
      </c>
      <c r="BQ254" s="37">
        <v>0</v>
      </c>
      <c r="BR254" s="38">
        <f>100*BQ254/$V254</f>
        <v>0</v>
      </c>
      <c r="BS254" s="37">
        <f>IF(BR254&gt;$V$8,1,0)</f>
        <v>0</v>
      </c>
      <c r="BT254" s="38">
        <f>IF($I254=BQ$16,BR254,0)</f>
        <v>0</v>
      </c>
      <c r="BU254" s="86">
        <v>0</v>
      </c>
      <c r="BV254" s="38">
        <f>100*BU254/$V254</f>
        <v>0</v>
      </c>
      <c r="BW254" s="37">
        <f>IF(BV254&gt;$V$8,1,0)</f>
        <v>0</v>
      </c>
      <c r="BX254" s="38">
        <f>IF($I254=BU$16,BV254,0)</f>
        <v>0</v>
      </c>
      <c r="BY254" s="37">
        <v>254</v>
      </c>
      <c r="BZ254" s="37">
        <v>0</v>
      </c>
      <c r="CA254" s="16"/>
      <c r="CB254" s="20"/>
      <c r="CC254" s="21"/>
    </row>
    <row r="255" ht="15.75" customHeight="1">
      <c r="A255" t="s" s="32">
        <v>597</v>
      </c>
      <c r="B255" t="s" s="71">
        <f>_xlfn.IFS(H255=0,F255,K255=1,I255,L255=1,Q255)</f>
        <v>9</v>
      </c>
      <c r="C255" s="72">
        <f>_xlfn.IFS(H255=0,G255,K255=1,J255,L255=1,R255)</f>
        <v>42.4408659234354</v>
      </c>
      <c r="D255" t="s" s="73">
        <f>IF(F255="Lab","over","under")</f>
        <v>111</v>
      </c>
      <c r="E255" t="s" s="73">
        <v>591</v>
      </c>
      <c r="F255" t="s" s="74">
        <v>9</v>
      </c>
      <c r="G255" s="75">
        <f>AD255</f>
        <v>42.4408659234354</v>
      </c>
      <c r="H255" s="76">
        <f>K255+L255</f>
        <v>0</v>
      </c>
      <c r="I255" t="s" s="77">
        <v>5</v>
      </c>
      <c r="J255" s="75">
        <f>AB255</f>
        <v>36.7112998682632</v>
      </c>
      <c r="K255" s="25"/>
      <c r="L255" s="25"/>
      <c r="M255" s="25"/>
      <c r="N255" s="25"/>
      <c r="O255" t="s" s="73">
        <v>598</v>
      </c>
      <c r="P255" t="s" s="73">
        <v>597</v>
      </c>
      <c r="Q255" t="s" s="78">
        <v>17</v>
      </c>
      <c r="R255" s="79">
        <f>100*S255</f>
        <v>7.8373543</v>
      </c>
      <c r="S255" s="80">
        <v>0.078373543</v>
      </c>
      <c r="T255" s="28"/>
      <c r="U255" s="29">
        <v>78038</v>
      </c>
      <c r="V255" s="29">
        <v>50859</v>
      </c>
      <c r="W255" s="29">
        <v>209</v>
      </c>
      <c r="X255" s="29">
        <v>2914</v>
      </c>
      <c r="Y255" s="29">
        <v>18671</v>
      </c>
      <c r="Z255" s="31">
        <f>100*Y255/$V255</f>
        <v>36.7112998682632</v>
      </c>
      <c r="AA255" s="29">
        <f>IF(Z255&gt;$V$8,1,0)</f>
        <v>0</v>
      </c>
      <c r="AB255" s="31">
        <f>IF($I255=Y$16,Z255,0)</f>
        <v>36.7112998682632</v>
      </c>
      <c r="AC255" s="29">
        <v>21585</v>
      </c>
      <c r="AD255" s="31">
        <f>100*AC255/$V255</f>
        <v>42.4408659234354</v>
      </c>
      <c r="AE255" s="29">
        <f>IF(AD255&gt;$V$8,1,0)</f>
        <v>0</v>
      </c>
      <c r="AF255" s="31">
        <f>IF($I255=AC$16,AD255,0)</f>
        <v>0</v>
      </c>
      <c r="AG255" s="29">
        <v>2614</v>
      </c>
      <c r="AH255" s="31">
        <f>100*AG255/$V255</f>
        <v>5.13969995477693</v>
      </c>
      <c r="AI255" s="29">
        <f>IF(AH255&gt;$V$8,1,0)</f>
        <v>0</v>
      </c>
      <c r="AJ255" s="31">
        <f>IF($I255=AG$16,AH255,0)</f>
        <v>0</v>
      </c>
      <c r="AK255" s="29">
        <v>3986</v>
      </c>
      <c r="AL255" s="31">
        <f>100*AK255/$V255</f>
        <v>7.83735425391769</v>
      </c>
      <c r="AM255" s="29">
        <f>IF(AL255&gt;$V$8,1,0)</f>
        <v>0</v>
      </c>
      <c r="AN255" s="31">
        <f>IF($I255=AK$16,AL255,0)</f>
        <v>0</v>
      </c>
      <c r="AO255" s="29">
        <v>3442</v>
      </c>
      <c r="AP255" s="31">
        <f>100*AO255/$V255</f>
        <v>6.76773039186771</v>
      </c>
      <c r="AQ255" s="29">
        <f>IF(AP255&gt;$V$8,1,0)</f>
        <v>0</v>
      </c>
      <c r="AR255" s="31">
        <f>IF($I255=AO$16,AP255,0)</f>
        <v>0</v>
      </c>
      <c r="AS255" s="29">
        <v>0</v>
      </c>
      <c r="AT255" s="31">
        <f>100*AS255/$V255</f>
        <v>0</v>
      </c>
      <c r="AU255" s="29">
        <f>IF(AT255&gt;$V$8,1,0)</f>
        <v>0</v>
      </c>
      <c r="AV255" s="31">
        <f>IF($I255=AS$16,AT255,0)</f>
        <v>0</v>
      </c>
      <c r="AW255" s="29">
        <v>0</v>
      </c>
      <c r="AX255" s="31">
        <f>100*AW255/$V255</f>
        <v>0</v>
      </c>
      <c r="AY255" s="29">
        <f>IF(AX255&gt;$V$8,1,0)</f>
        <v>0</v>
      </c>
      <c r="AZ255" s="31">
        <f>IF($I255=AW$16,AX255,0)</f>
        <v>0</v>
      </c>
      <c r="BA255" s="29">
        <v>0</v>
      </c>
      <c r="BB255" s="31">
        <f>100*BA255/$V255</f>
        <v>0</v>
      </c>
      <c r="BC255" s="29">
        <f>IF(BB255&gt;$V$8,1,0)</f>
        <v>0</v>
      </c>
      <c r="BD255" s="31">
        <f>IF($I255=BA$16,BB255,0)</f>
        <v>0</v>
      </c>
      <c r="BE255" s="29">
        <v>0</v>
      </c>
      <c r="BF255" s="31">
        <f>100*BE255/$V255</f>
        <v>0</v>
      </c>
      <c r="BG255" s="29">
        <f>IF(BF255&gt;$V$8,1,0)</f>
        <v>0</v>
      </c>
      <c r="BH255" s="31">
        <f>IF($I255=BE$16,BF255,0)</f>
        <v>0</v>
      </c>
      <c r="BI255" s="29">
        <v>0</v>
      </c>
      <c r="BJ255" s="31">
        <f>100*BI255/$V255</f>
        <v>0</v>
      </c>
      <c r="BK255" s="29">
        <f>IF(BJ255&gt;$V$8,1,0)</f>
        <v>0</v>
      </c>
      <c r="BL255" s="31">
        <f>IF($I255=BI$16,BJ255,0)</f>
        <v>0</v>
      </c>
      <c r="BM255" s="29">
        <v>0</v>
      </c>
      <c r="BN255" s="31">
        <f>100*BM255/$V255</f>
        <v>0</v>
      </c>
      <c r="BO255" s="29">
        <f>IF(BN255&gt;$V$8,1,0)</f>
        <v>0</v>
      </c>
      <c r="BP255" s="31">
        <f>IF($I255=BM$16,BN255,0)</f>
        <v>0</v>
      </c>
      <c r="BQ255" s="29">
        <v>0</v>
      </c>
      <c r="BR255" s="31">
        <f>100*BQ255/$V255</f>
        <v>0</v>
      </c>
      <c r="BS255" s="29">
        <f>IF(BR255&gt;$V$8,1,0)</f>
        <v>0</v>
      </c>
      <c r="BT255" s="31">
        <f>IF($I255=BQ$16,BR255,0)</f>
        <v>0</v>
      </c>
      <c r="BU255" s="29">
        <v>0</v>
      </c>
      <c r="BV255" s="31">
        <f>100*BU255/$V255</f>
        <v>0</v>
      </c>
      <c r="BW255" s="29">
        <f>IF(BV255&gt;$V$8,1,0)</f>
        <v>0</v>
      </c>
      <c r="BX255" s="31">
        <f>IF($I255=BU$16,BV255,0)</f>
        <v>0</v>
      </c>
      <c r="BY255" s="29">
        <v>862</v>
      </c>
      <c r="BZ255" s="29">
        <v>0</v>
      </c>
      <c r="CA255" s="28"/>
      <c r="CB255" s="20"/>
      <c r="CC255" s="21"/>
    </row>
    <row r="256" ht="15.75" customHeight="1">
      <c r="A256" t="s" s="32">
        <v>599</v>
      </c>
      <c r="B256" t="s" s="71">
        <f>_xlfn.IFS(H256=0,F256,K256=1,I256,L256=1,Q256)</f>
        <v>17</v>
      </c>
      <c r="C256" s="72">
        <f>_xlfn.IFS(H256=0,G256,K256=1,J256,L256=1,R256)</f>
        <v>22.1261983775811</v>
      </c>
      <c r="D256" t="s" s="68">
        <f>IF(F256="Lab","over","under")</f>
        <v>111</v>
      </c>
      <c r="E256" t="s" s="68">
        <v>591</v>
      </c>
      <c r="F256" t="s" s="74">
        <v>9</v>
      </c>
      <c r="G256" s="81">
        <f>AD256</f>
        <v>42.3926069321534</v>
      </c>
      <c r="H256" s="82">
        <f>K256+L256</f>
        <v>1</v>
      </c>
      <c r="I256" t="s" s="77">
        <v>17</v>
      </c>
      <c r="J256" s="81">
        <f>AN256</f>
        <v>22.1261983775811</v>
      </c>
      <c r="K256" s="82">
        <v>1</v>
      </c>
      <c r="L256" s="13"/>
      <c r="M256" s="13"/>
      <c r="N256" s="13"/>
      <c r="O256" t="s" s="68">
        <v>600</v>
      </c>
      <c r="P256" t="s" s="68">
        <v>599</v>
      </c>
      <c r="Q256" t="s" s="78">
        <v>5</v>
      </c>
      <c r="R256" s="83">
        <f>100*S256</f>
        <v>18.1876844</v>
      </c>
      <c r="S256" s="35">
        <v>0.181876844</v>
      </c>
      <c r="T256" s="16"/>
      <c r="U256" s="37">
        <v>75790</v>
      </c>
      <c r="V256" s="37">
        <v>43392</v>
      </c>
      <c r="W256" s="37">
        <v>135</v>
      </c>
      <c r="X256" s="37">
        <v>8794</v>
      </c>
      <c r="Y256" s="37">
        <v>7892</v>
      </c>
      <c r="Z256" s="38">
        <f>100*Y256/$V256</f>
        <v>18.1876843657817</v>
      </c>
      <c r="AA256" s="37">
        <f>IF(Z256&gt;$V$8,1,0)</f>
        <v>0</v>
      </c>
      <c r="AB256" s="38">
        <f>IF($I256=Y$16,Z256,0)</f>
        <v>0</v>
      </c>
      <c r="AC256" s="37">
        <v>18395</v>
      </c>
      <c r="AD256" s="38">
        <f>100*AC256/$V256</f>
        <v>42.3926069321534</v>
      </c>
      <c r="AE256" s="37">
        <f>IF(AD256&gt;$V$8,1,0)</f>
        <v>0</v>
      </c>
      <c r="AF256" s="38">
        <f>IF($I256=AC$16,AD256,0)</f>
        <v>0</v>
      </c>
      <c r="AG256" s="37">
        <v>2065</v>
      </c>
      <c r="AH256" s="38">
        <f>100*AG256/$V256</f>
        <v>4.75894174041298</v>
      </c>
      <c r="AI256" s="37">
        <f>IF(AH256&gt;$V$8,1,0)</f>
        <v>0</v>
      </c>
      <c r="AJ256" s="38">
        <f>IF($I256=AG$16,AH256,0)</f>
        <v>0</v>
      </c>
      <c r="AK256" s="37">
        <v>9601</v>
      </c>
      <c r="AL256" s="38">
        <f>100*AK256/$V256</f>
        <v>22.1261983775811</v>
      </c>
      <c r="AM256" s="37">
        <f>IF(AL256&gt;$V$8,1,0)</f>
        <v>0</v>
      </c>
      <c r="AN256" s="38">
        <f>IF($I256=AK$16,AL256,0)</f>
        <v>22.1261983775811</v>
      </c>
      <c r="AO256" s="37">
        <v>1926</v>
      </c>
      <c r="AP256" s="38">
        <f>100*AO256/$V256</f>
        <v>4.43860619469027</v>
      </c>
      <c r="AQ256" s="37">
        <f>IF(AP256&gt;$V$8,1,0)</f>
        <v>0</v>
      </c>
      <c r="AR256" s="38">
        <f>IF($I256=AO$16,AP256,0)</f>
        <v>0</v>
      </c>
      <c r="AS256" s="37">
        <v>0</v>
      </c>
      <c r="AT256" s="38">
        <f>100*AS256/$V256</f>
        <v>0</v>
      </c>
      <c r="AU256" s="37">
        <f>IF(AT256&gt;$V$8,1,0)</f>
        <v>0</v>
      </c>
      <c r="AV256" s="38">
        <f>IF($I256=AS$16,AT256,0)</f>
        <v>0</v>
      </c>
      <c r="AW256" s="37">
        <v>1938</v>
      </c>
      <c r="AX256" s="38">
        <f>100*AW256/$V256</f>
        <v>4.4662610619469</v>
      </c>
      <c r="AY256" s="37">
        <f>IF(AX256&gt;$V$8,1,0)</f>
        <v>0</v>
      </c>
      <c r="AZ256" s="38">
        <f>IF($I256=AW$16,AX256,0)</f>
        <v>0</v>
      </c>
      <c r="BA256" s="37">
        <v>0</v>
      </c>
      <c r="BB256" s="38">
        <f>100*BA256/$V256</f>
        <v>0</v>
      </c>
      <c r="BC256" s="37">
        <f>IF(BB256&gt;$V$8,1,0)</f>
        <v>0</v>
      </c>
      <c r="BD256" s="38">
        <f>IF($I256=BA$16,BB256,0)</f>
        <v>0</v>
      </c>
      <c r="BE256" s="37">
        <v>0</v>
      </c>
      <c r="BF256" s="38">
        <f>100*BE256/$V256</f>
        <v>0</v>
      </c>
      <c r="BG256" s="37">
        <f>IF(BF256&gt;$V$8,1,0)</f>
        <v>0</v>
      </c>
      <c r="BH256" s="38">
        <f>IF($I256=BE$16,BF256,0)</f>
        <v>0</v>
      </c>
      <c r="BI256" s="37">
        <v>0</v>
      </c>
      <c r="BJ256" s="38">
        <f>100*BI256/$V256</f>
        <v>0</v>
      </c>
      <c r="BK256" s="37">
        <f>IF(BJ256&gt;$V$8,1,0)</f>
        <v>0</v>
      </c>
      <c r="BL256" s="38">
        <f>IF($I256=BI$16,BJ256,0)</f>
        <v>0</v>
      </c>
      <c r="BM256" s="37">
        <v>0</v>
      </c>
      <c r="BN256" s="38">
        <f>100*BM256/$V256</f>
        <v>0</v>
      </c>
      <c r="BO256" s="37">
        <f>IF(BN256&gt;$V$8,1,0)</f>
        <v>0</v>
      </c>
      <c r="BP256" s="38">
        <f>IF($I256=BM$16,BN256,0)</f>
        <v>0</v>
      </c>
      <c r="BQ256" s="37">
        <v>0</v>
      </c>
      <c r="BR256" s="38">
        <f>100*BQ256/$V256</f>
        <v>0</v>
      </c>
      <c r="BS256" s="37">
        <f>IF(BR256&gt;$V$8,1,0)</f>
        <v>0</v>
      </c>
      <c r="BT256" s="38">
        <f>IF($I256=BQ$16,BR256,0)</f>
        <v>0</v>
      </c>
      <c r="BU256" s="37">
        <v>0</v>
      </c>
      <c r="BV256" s="38">
        <f>100*BU256/$V256</f>
        <v>0</v>
      </c>
      <c r="BW256" s="37">
        <f>IF(BV256&gt;$V$8,1,0)</f>
        <v>0</v>
      </c>
      <c r="BX256" s="38">
        <f>IF($I256=BU$16,BV256,0)</f>
        <v>0</v>
      </c>
      <c r="BY256" s="37">
        <v>1428</v>
      </c>
      <c r="BZ256" s="37">
        <v>0</v>
      </c>
      <c r="CA256" s="16"/>
      <c r="CB256" s="20"/>
      <c r="CC256" s="21"/>
    </row>
    <row r="257" ht="15.75" customHeight="1">
      <c r="A257" t="s" s="32">
        <v>601</v>
      </c>
      <c r="B257" t="s" s="71">
        <f>_xlfn.IFS(H257=0,F257,K257=1,I257,L257=1,Q257)</f>
        <v>9</v>
      </c>
      <c r="C257" s="72">
        <f>_xlfn.IFS(H257=0,G257,K257=1,J257,L257=1,R257)</f>
        <v>42.3884329185908</v>
      </c>
      <c r="D257" t="s" s="73">
        <f>IF(F257="Lab","over","under")</f>
        <v>111</v>
      </c>
      <c r="E257" t="s" s="73">
        <v>591</v>
      </c>
      <c r="F257" t="s" s="74">
        <v>9</v>
      </c>
      <c r="G257" s="75">
        <f>AD257</f>
        <v>42.3884329185908</v>
      </c>
      <c r="H257" s="76">
        <f>K257+L257</f>
        <v>0</v>
      </c>
      <c r="I257" t="s" s="77">
        <v>5</v>
      </c>
      <c r="J257" s="75">
        <f>AB257</f>
        <v>29.6214886365928</v>
      </c>
      <c r="K257" s="25"/>
      <c r="L257" s="25"/>
      <c r="M257" s="25"/>
      <c r="N257" s="25"/>
      <c r="O257" t="s" s="73">
        <v>602</v>
      </c>
      <c r="P257" t="s" s="73">
        <v>601</v>
      </c>
      <c r="Q257" t="s" s="78">
        <v>17</v>
      </c>
      <c r="R257" s="79">
        <f>100*S257</f>
        <v>17.665208</v>
      </c>
      <c r="S257" s="80">
        <v>0.17665208</v>
      </c>
      <c r="T257" s="28"/>
      <c r="U257" s="29">
        <v>78770</v>
      </c>
      <c r="V257" s="29">
        <v>49589</v>
      </c>
      <c r="W257" s="29">
        <v>165</v>
      </c>
      <c r="X257" s="29">
        <v>6331</v>
      </c>
      <c r="Y257" s="29">
        <v>14689</v>
      </c>
      <c r="Z257" s="31">
        <f>100*Y257/$V257</f>
        <v>29.6214886365928</v>
      </c>
      <c r="AA257" s="29">
        <f>IF(Z257&gt;$V$8,1,0)</f>
        <v>0</v>
      </c>
      <c r="AB257" s="31">
        <f>IF($I257=Y$16,Z257,0)</f>
        <v>29.6214886365928</v>
      </c>
      <c r="AC257" s="29">
        <v>21020</v>
      </c>
      <c r="AD257" s="31">
        <f>100*AC257/$V257</f>
        <v>42.3884329185908</v>
      </c>
      <c r="AE257" s="29">
        <f>IF(AD257&gt;$V$8,1,0)</f>
        <v>0</v>
      </c>
      <c r="AF257" s="31">
        <f>IF($I257=AC$16,AD257,0)</f>
        <v>0</v>
      </c>
      <c r="AG257" s="29">
        <v>2191</v>
      </c>
      <c r="AH257" s="31">
        <f>100*AG257/$V257</f>
        <v>4.41831857871705</v>
      </c>
      <c r="AI257" s="29">
        <f>IF(AH257&gt;$V$8,1,0)</f>
        <v>0</v>
      </c>
      <c r="AJ257" s="31">
        <f>IF($I257=AG$16,AH257,0)</f>
        <v>0</v>
      </c>
      <c r="AK257" s="29">
        <v>8760</v>
      </c>
      <c r="AL257" s="31">
        <f>100*AK257/$V257</f>
        <v>17.6652080098409</v>
      </c>
      <c r="AM257" s="29">
        <f>IF(AL257&gt;$V$8,1,0)</f>
        <v>0</v>
      </c>
      <c r="AN257" s="31">
        <f>IF($I257=AK$16,AL257,0)</f>
        <v>0</v>
      </c>
      <c r="AO257" s="29">
        <v>2507</v>
      </c>
      <c r="AP257" s="31">
        <f>100*AO257/$V257</f>
        <v>5.0555566758757</v>
      </c>
      <c r="AQ257" s="29">
        <f>IF(AP257&gt;$V$8,1,0)</f>
        <v>0</v>
      </c>
      <c r="AR257" s="31">
        <f>IF($I257=AO$16,AP257,0)</f>
        <v>0</v>
      </c>
      <c r="AS257" s="29">
        <v>0</v>
      </c>
      <c r="AT257" s="31">
        <f>100*AS257/$V257</f>
        <v>0</v>
      </c>
      <c r="AU257" s="29">
        <f>IF(AT257&gt;$V$8,1,0)</f>
        <v>0</v>
      </c>
      <c r="AV257" s="31">
        <f>IF($I257=AS$16,AT257,0)</f>
        <v>0</v>
      </c>
      <c r="AW257" s="29">
        <v>0</v>
      </c>
      <c r="AX257" s="31">
        <f>100*AW257/$V257</f>
        <v>0</v>
      </c>
      <c r="AY257" s="29">
        <f>IF(AX257&gt;$V$8,1,0)</f>
        <v>0</v>
      </c>
      <c r="AZ257" s="31">
        <f>IF($I257=AW$16,AX257,0)</f>
        <v>0</v>
      </c>
      <c r="BA257" s="29">
        <v>0</v>
      </c>
      <c r="BB257" s="31">
        <f>100*BA257/$V257</f>
        <v>0</v>
      </c>
      <c r="BC257" s="29">
        <f>IF(BB257&gt;$V$8,1,0)</f>
        <v>0</v>
      </c>
      <c r="BD257" s="31">
        <f>IF($I257=BA$16,BB257,0)</f>
        <v>0</v>
      </c>
      <c r="BE257" s="29">
        <v>0</v>
      </c>
      <c r="BF257" s="31">
        <f>100*BE257/$V257</f>
        <v>0</v>
      </c>
      <c r="BG257" s="29">
        <f>IF(BF257&gt;$V$8,1,0)</f>
        <v>0</v>
      </c>
      <c r="BH257" s="31">
        <f>IF($I257=BE$16,BF257,0)</f>
        <v>0</v>
      </c>
      <c r="BI257" s="29">
        <v>0</v>
      </c>
      <c r="BJ257" s="31">
        <f>100*BI257/$V257</f>
        <v>0</v>
      </c>
      <c r="BK257" s="29">
        <f>IF(BJ257&gt;$V$8,1,0)</f>
        <v>0</v>
      </c>
      <c r="BL257" s="31">
        <f>IF($I257=BI$16,BJ257,0)</f>
        <v>0</v>
      </c>
      <c r="BM257" s="29">
        <v>0</v>
      </c>
      <c r="BN257" s="31">
        <f>100*BM257/$V257</f>
        <v>0</v>
      </c>
      <c r="BO257" s="29">
        <f>IF(BN257&gt;$V$8,1,0)</f>
        <v>0</v>
      </c>
      <c r="BP257" s="31">
        <f>IF($I257=BM$16,BN257,0)</f>
        <v>0</v>
      </c>
      <c r="BQ257" s="29">
        <v>0</v>
      </c>
      <c r="BR257" s="31">
        <f>100*BQ257/$V257</f>
        <v>0</v>
      </c>
      <c r="BS257" s="29">
        <f>IF(BR257&gt;$V$8,1,0)</f>
        <v>0</v>
      </c>
      <c r="BT257" s="31">
        <f>IF($I257=BQ$16,BR257,0)</f>
        <v>0</v>
      </c>
      <c r="BU257" s="29">
        <v>0</v>
      </c>
      <c r="BV257" s="31">
        <f>100*BU257/$V257</f>
        <v>0</v>
      </c>
      <c r="BW257" s="29">
        <f>IF(BV257&gt;$V$8,1,0)</f>
        <v>0</v>
      </c>
      <c r="BX257" s="31">
        <f>IF($I257=BU$16,BV257,0)</f>
        <v>0</v>
      </c>
      <c r="BY257" s="29">
        <v>1694</v>
      </c>
      <c r="BZ257" s="29">
        <v>0</v>
      </c>
      <c r="CA257" s="28"/>
      <c r="CB257" s="20"/>
      <c r="CC257" s="21"/>
    </row>
    <row r="258" ht="19.95" customHeight="1">
      <c r="A258" t="s" s="32">
        <v>603</v>
      </c>
      <c r="B258" t="s" s="71">
        <f>_xlfn.IFS(H258=0,F258,K258=1,I258,L258=1,Q258)</f>
        <v>17</v>
      </c>
      <c r="C258" s="72">
        <f>_xlfn.IFS(H258=0,G258,K258=1,J258,L258=1,R258)</f>
        <v>24.2030094363683</v>
      </c>
      <c r="D258" t="s" s="68">
        <f>IF(F258="Lab","over","under")</f>
        <v>111</v>
      </c>
      <c r="E258" t="s" s="68">
        <v>591</v>
      </c>
      <c r="F258" t="s" s="74">
        <v>9</v>
      </c>
      <c r="G258" s="81">
        <f>AD258</f>
        <v>42.3644761823798</v>
      </c>
      <c r="H258" s="82">
        <f>K258+L258</f>
        <v>1</v>
      </c>
      <c r="I258" t="s" s="77">
        <v>17</v>
      </c>
      <c r="J258" s="81">
        <f>AN258</f>
        <v>24.2030094363683</v>
      </c>
      <c r="K258" s="82">
        <v>1</v>
      </c>
      <c r="L258" s="13"/>
      <c r="M258" s="13"/>
      <c r="N258" s="13"/>
      <c r="O258" t="s" s="68">
        <v>604</v>
      </c>
      <c r="P258" t="s" s="68">
        <v>603</v>
      </c>
      <c r="Q258" t="s" s="78">
        <v>5</v>
      </c>
      <c r="R258" s="83">
        <f>100*S258</f>
        <v>17.6287228</v>
      </c>
      <c r="S258" s="35">
        <v>0.176287228</v>
      </c>
      <c r="T258" s="16"/>
      <c r="U258" s="37">
        <v>73812</v>
      </c>
      <c r="V258" s="37">
        <v>35289</v>
      </c>
      <c r="W258" s="37">
        <v>137</v>
      </c>
      <c r="X258" s="37">
        <v>6409</v>
      </c>
      <c r="Y258" s="37">
        <v>6221</v>
      </c>
      <c r="Z258" s="38">
        <f>100*Y258/$V258</f>
        <v>17.6287228314772</v>
      </c>
      <c r="AA258" s="37">
        <f>IF(Z258&gt;$V$8,1,0)</f>
        <v>0</v>
      </c>
      <c r="AB258" s="38">
        <f>IF($I258=Y$16,Z258,0)</f>
        <v>0</v>
      </c>
      <c r="AC258" s="37">
        <v>14950</v>
      </c>
      <c r="AD258" s="38">
        <f>100*AC258/$V258</f>
        <v>42.3644761823798</v>
      </c>
      <c r="AE258" s="37">
        <f>IF(AD258&gt;$V$8,1,0)</f>
        <v>0</v>
      </c>
      <c r="AF258" s="38">
        <f>IF($I258=AC$16,AD258,0)</f>
        <v>0</v>
      </c>
      <c r="AG258" s="37">
        <v>999</v>
      </c>
      <c r="AH258" s="38">
        <f>100*AG258/$V258</f>
        <v>2.83091048201989</v>
      </c>
      <c r="AI258" s="37">
        <f>IF(AH258&gt;$V$8,1,0)</f>
        <v>0</v>
      </c>
      <c r="AJ258" s="38">
        <f>IF($I258=AG$16,AH258,0)</f>
        <v>0</v>
      </c>
      <c r="AK258" s="37">
        <v>8541</v>
      </c>
      <c r="AL258" s="38">
        <f>100*AK258/$V258</f>
        <v>24.2030094363683</v>
      </c>
      <c r="AM258" s="37">
        <f>IF(AL258&gt;$V$8,1,0)</f>
        <v>0</v>
      </c>
      <c r="AN258" s="38">
        <f>IF($I258=AK$16,AL258,0)</f>
        <v>24.2030094363683</v>
      </c>
      <c r="AO258" s="37">
        <v>1703</v>
      </c>
      <c r="AP258" s="38">
        <f>100*AO258/$V258</f>
        <v>4.82586641729717</v>
      </c>
      <c r="AQ258" s="37">
        <f>IF(AP258&gt;$V$8,1,0)</f>
        <v>0</v>
      </c>
      <c r="AR258" s="38">
        <f>IF($I258=AO$16,AP258,0)</f>
        <v>0</v>
      </c>
      <c r="AS258" s="37">
        <v>0</v>
      </c>
      <c r="AT258" s="38">
        <f>100*AS258/$V258</f>
        <v>0</v>
      </c>
      <c r="AU258" s="37">
        <f>IF(AT258&gt;$V$8,1,0)</f>
        <v>0</v>
      </c>
      <c r="AV258" s="38">
        <f>IF($I258=AS$16,AT258,0)</f>
        <v>0</v>
      </c>
      <c r="AW258" s="37">
        <v>0</v>
      </c>
      <c r="AX258" s="38">
        <f>100*AW258/$V258</f>
        <v>0</v>
      </c>
      <c r="AY258" s="37">
        <f>IF(AX258&gt;$V$8,1,0)</f>
        <v>0</v>
      </c>
      <c r="AZ258" s="38">
        <f>IF($I258=AW$16,AX258,0)</f>
        <v>0</v>
      </c>
      <c r="BA258" s="37">
        <v>0</v>
      </c>
      <c r="BB258" s="38">
        <f>100*BA258/$V258</f>
        <v>0</v>
      </c>
      <c r="BC258" s="37">
        <f>IF(BB258&gt;$V$8,1,0)</f>
        <v>0</v>
      </c>
      <c r="BD258" s="38">
        <f>IF($I258=BA$16,BB258,0)</f>
        <v>0</v>
      </c>
      <c r="BE258" s="37">
        <v>0</v>
      </c>
      <c r="BF258" s="38">
        <f>100*BE258/$V258</f>
        <v>0</v>
      </c>
      <c r="BG258" s="37">
        <f>IF(BF258&gt;$V$8,1,0)</f>
        <v>0</v>
      </c>
      <c r="BH258" s="38">
        <f>IF($I258=BE$16,BF258,0)</f>
        <v>0</v>
      </c>
      <c r="BI258" s="37">
        <v>0</v>
      </c>
      <c r="BJ258" s="38">
        <f>100*BI258/$V258</f>
        <v>0</v>
      </c>
      <c r="BK258" s="37">
        <f>IF(BJ258&gt;$V$8,1,0)</f>
        <v>0</v>
      </c>
      <c r="BL258" s="38">
        <f>IF($I258=BI$16,BJ258,0)</f>
        <v>0</v>
      </c>
      <c r="BM258" s="37">
        <v>0</v>
      </c>
      <c r="BN258" s="38">
        <f>100*BM258/$V258</f>
        <v>0</v>
      </c>
      <c r="BO258" s="37">
        <f>IF(BN258&gt;$V$8,1,0)</f>
        <v>0</v>
      </c>
      <c r="BP258" s="38">
        <f>IF($I258=BM$16,BN258,0)</f>
        <v>0</v>
      </c>
      <c r="BQ258" s="37">
        <v>0</v>
      </c>
      <c r="BR258" s="38">
        <f>100*BQ258/$V258</f>
        <v>0</v>
      </c>
      <c r="BS258" s="37">
        <f>IF(BR258&gt;$V$8,1,0)</f>
        <v>0</v>
      </c>
      <c r="BT258" s="38">
        <f>IF($I258=BQ$16,BR258,0)</f>
        <v>0</v>
      </c>
      <c r="BU258" s="37">
        <v>0</v>
      </c>
      <c r="BV258" s="38">
        <f>100*BU258/$V258</f>
        <v>0</v>
      </c>
      <c r="BW258" s="37">
        <f>IF(BV258&gt;$V$8,1,0)</f>
        <v>0</v>
      </c>
      <c r="BX258" s="38">
        <f>IF($I258=BU$16,BV258,0)</f>
        <v>0</v>
      </c>
      <c r="BY258" s="37">
        <v>0</v>
      </c>
      <c r="BZ258" s="37">
        <v>0</v>
      </c>
      <c r="CA258" s="16"/>
      <c r="CB258" s="20"/>
      <c r="CC258" s="21"/>
    </row>
    <row r="259" ht="15.75" customHeight="1">
      <c r="A259" t="s" s="32">
        <v>605</v>
      </c>
      <c r="B259" t="s" s="71">
        <f>_xlfn.IFS(H259=0,F259,K259=1,I259,L259=1,Q259)</f>
        <v>9</v>
      </c>
      <c r="C259" s="72">
        <f>_xlfn.IFS(H259=0,G259,K259=1,J259,L259=1,R259)</f>
        <v>42.3513556728112</v>
      </c>
      <c r="D259" t="s" s="73">
        <f>IF(F259="Lab","over","under")</f>
        <v>111</v>
      </c>
      <c r="E259" t="s" s="73">
        <v>591</v>
      </c>
      <c r="F259" t="s" s="74">
        <v>9</v>
      </c>
      <c r="G259" s="75">
        <f>AD259</f>
        <v>42.3513556728112</v>
      </c>
      <c r="H259" s="76">
        <f>K259+L259</f>
        <v>0</v>
      </c>
      <c r="I259" t="s" s="77">
        <v>5</v>
      </c>
      <c r="J259" s="75">
        <f>AB259</f>
        <v>26.7616893944585</v>
      </c>
      <c r="K259" s="25"/>
      <c r="L259" s="25"/>
      <c r="M259" s="25"/>
      <c r="N259" s="25"/>
      <c r="O259" t="s" s="73">
        <v>606</v>
      </c>
      <c r="P259" t="s" s="73">
        <v>605</v>
      </c>
      <c r="Q259" t="s" s="78">
        <v>17</v>
      </c>
      <c r="R259" s="79">
        <f>100*S259</f>
        <v>13.3899815</v>
      </c>
      <c r="S259" s="80">
        <v>0.133899815</v>
      </c>
      <c r="T259" s="28"/>
      <c r="U259" s="29">
        <v>76595</v>
      </c>
      <c r="V259" s="29">
        <v>43779</v>
      </c>
      <c r="W259" s="29">
        <v>128</v>
      </c>
      <c r="X259" s="29">
        <v>6825</v>
      </c>
      <c r="Y259" s="29">
        <v>11716</v>
      </c>
      <c r="Z259" s="31">
        <f>100*Y259/$V259</f>
        <v>26.7616893944585</v>
      </c>
      <c r="AA259" s="29">
        <f>IF(Z259&gt;$V$8,1,0)</f>
        <v>0</v>
      </c>
      <c r="AB259" s="31">
        <f>IF($I259=Y$16,Z259,0)</f>
        <v>26.7616893944585</v>
      </c>
      <c r="AC259" s="29">
        <v>18541</v>
      </c>
      <c r="AD259" s="31">
        <f>100*AC259/$V259</f>
        <v>42.3513556728112</v>
      </c>
      <c r="AE259" s="29">
        <f>IF(AD259&gt;$V$8,1,0)</f>
        <v>0</v>
      </c>
      <c r="AF259" s="31">
        <f>IF($I259=AC$16,AD259,0)</f>
        <v>0</v>
      </c>
      <c r="AG259" s="29">
        <v>3563</v>
      </c>
      <c r="AH259" s="31">
        <f>100*AG259/$V259</f>
        <v>8.13860526736563</v>
      </c>
      <c r="AI259" s="29">
        <f>IF(AH259&gt;$V$8,1,0)</f>
        <v>0</v>
      </c>
      <c r="AJ259" s="31">
        <f>IF($I259=AG$16,AH259,0)</f>
        <v>0</v>
      </c>
      <c r="AK259" s="29">
        <v>5862</v>
      </c>
      <c r="AL259" s="31">
        <f>100*AK259/$V259</f>
        <v>13.3899814979785</v>
      </c>
      <c r="AM259" s="29">
        <f>IF(AL259&gt;$V$8,1,0)</f>
        <v>0</v>
      </c>
      <c r="AN259" s="31">
        <f>IF($I259=AK$16,AL259,0)</f>
        <v>0</v>
      </c>
      <c r="AO259" s="29">
        <v>4097</v>
      </c>
      <c r="AP259" s="31">
        <f>100*AO259/$V259</f>
        <v>9.358368167386191</v>
      </c>
      <c r="AQ259" s="29">
        <f>IF(AP259&gt;$V$8,1,0)</f>
        <v>0</v>
      </c>
      <c r="AR259" s="31">
        <f>IF($I259=AO$16,AP259,0)</f>
        <v>0</v>
      </c>
      <c r="AS259" s="29">
        <v>0</v>
      </c>
      <c r="AT259" s="31">
        <f>100*AS259/$V259</f>
        <v>0</v>
      </c>
      <c r="AU259" s="29">
        <f>IF(AT259&gt;$V$8,1,0)</f>
        <v>0</v>
      </c>
      <c r="AV259" s="31">
        <f>IF($I259=AS$16,AT259,0)</f>
        <v>0</v>
      </c>
      <c r="AW259" s="29">
        <v>0</v>
      </c>
      <c r="AX259" s="31">
        <f>100*AW259/$V259</f>
        <v>0</v>
      </c>
      <c r="AY259" s="29">
        <f>IF(AX259&gt;$V$8,1,0)</f>
        <v>0</v>
      </c>
      <c r="AZ259" s="31">
        <f>IF($I259=AW$16,AX259,0)</f>
        <v>0</v>
      </c>
      <c r="BA259" s="29">
        <v>0</v>
      </c>
      <c r="BB259" s="31">
        <f>100*BA259/$V259</f>
        <v>0</v>
      </c>
      <c r="BC259" s="29">
        <f>IF(BB259&gt;$V$8,1,0)</f>
        <v>0</v>
      </c>
      <c r="BD259" s="31">
        <f>IF($I259=BA$16,BB259,0)</f>
        <v>0</v>
      </c>
      <c r="BE259" s="29">
        <v>0</v>
      </c>
      <c r="BF259" s="31">
        <f>100*BE259/$V259</f>
        <v>0</v>
      </c>
      <c r="BG259" s="29">
        <f>IF(BF259&gt;$V$8,1,0)</f>
        <v>0</v>
      </c>
      <c r="BH259" s="31">
        <f>IF($I259=BE$16,BF259,0)</f>
        <v>0</v>
      </c>
      <c r="BI259" s="29">
        <v>0</v>
      </c>
      <c r="BJ259" s="31">
        <f>100*BI259/$V259</f>
        <v>0</v>
      </c>
      <c r="BK259" s="29">
        <f>IF(BJ259&gt;$V$8,1,0)</f>
        <v>0</v>
      </c>
      <c r="BL259" s="31">
        <f>IF($I259=BI$16,BJ259,0)</f>
        <v>0</v>
      </c>
      <c r="BM259" s="29">
        <v>0</v>
      </c>
      <c r="BN259" s="31">
        <f>100*BM259/$V259</f>
        <v>0</v>
      </c>
      <c r="BO259" s="29">
        <f>IF(BN259&gt;$V$8,1,0)</f>
        <v>0</v>
      </c>
      <c r="BP259" s="31">
        <f>IF($I259=BM$16,BN259,0)</f>
        <v>0</v>
      </c>
      <c r="BQ259" s="29">
        <v>0</v>
      </c>
      <c r="BR259" s="31">
        <f>100*BQ259/$V259</f>
        <v>0</v>
      </c>
      <c r="BS259" s="29">
        <f>IF(BR259&gt;$V$8,1,0)</f>
        <v>0</v>
      </c>
      <c r="BT259" s="31">
        <f>IF($I259=BQ$16,BR259,0)</f>
        <v>0</v>
      </c>
      <c r="BU259" s="29">
        <v>0</v>
      </c>
      <c r="BV259" s="31">
        <f>100*BU259/$V259</f>
        <v>0</v>
      </c>
      <c r="BW259" s="29">
        <f>IF(BV259&gt;$V$8,1,0)</f>
        <v>0</v>
      </c>
      <c r="BX259" s="31">
        <f>IF($I259=BU$16,BV259,0)</f>
        <v>0</v>
      </c>
      <c r="BY259" s="29">
        <v>0</v>
      </c>
      <c r="BZ259" s="29">
        <v>0</v>
      </c>
      <c r="CA259" s="28"/>
      <c r="CB259" s="20"/>
      <c r="CC259" s="21"/>
    </row>
    <row r="260" ht="15.75" customHeight="1">
      <c r="A260" t="s" s="32">
        <v>607</v>
      </c>
      <c r="B260" t="s" s="71">
        <f>_xlfn.IFS(H260=0,F260,K260=1,I260,L260=1,Q260)</f>
        <v>9</v>
      </c>
      <c r="C260" s="72">
        <f>_xlfn.IFS(H260=0,G260,K260=1,J260,L260=1,R260)</f>
        <v>42.3411343208532</v>
      </c>
      <c r="D260" t="s" s="68">
        <f>IF(F260="Lab","over","under")</f>
        <v>111</v>
      </c>
      <c r="E260" t="s" s="68">
        <v>591</v>
      </c>
      <c r="F260" t="s" s="74">
        <v>9</v>
      </c>
      <c r="G260" s="81">
        <f>AD260</f>
        <v>42.3411343208532</v>
      </c>
      <c r="H260" s="82">
        <f>K260+L260</f>
        <v>0</v>
      </c>
      <c r="I260" t="s" s="77">
        <v>5</v>
      </c>
      <c r="J260" s="81">
        <f>AB260</f>
        <v>27.0653062079658</v>
      </c>
      <c r="K260" s="13"/>
      <c r="L260" s="13"/>
      <c r="M260" s="13"/>
      <c r="N260" s="13"/>
      <c r="O260" t="s" s="68">
        <v>608</v>
      </c>
      <c r="P260" t="s" s="68">
        <v>607</v>
      </c>
      <c r="Q260" t="s" s="78">
        <v>17</v>
      </c>
      <c r="R260" s="83">
        <f>100*S260</f>
        <v>13.0842884</v>
      </c>
      <c r="S260" s="35">
        <v>0.130842884</v>
      </c>
      <c r="T260" s="16"/>
      <c r="U260" s="37">
        <v>81078</v>
      </c>
      <c r="V260" s="37">
        <v>47729</v>
      </c>
      <c r="W260" s="37">
        <v>201</v>
      </c>
      <c r="X260" s="37">
        <v>7291</v>
      </c>
      <c r="Y260" s="37">
        <v>12918</v>
      </c>
      <c r="Z260" s="38">
        <f>100*Y260/$V260</f>
        <v>27.0653062079658</v>
      </c>
      <c r="AA260" s="37">
        <f>IF(Z260&gt;$V$8,1,0)</f>
        <v>0</v>
      </c>
      <c r="AB260" s="38">
        <f>IF($I260=Y$16,Z260,0)</f>
        <v>27.0653062079658</v>
      </c>
      <c r="AC260" s="37">
        <v>20209</v>
      </c>
      <c r="AD260" s="38">
        <f>100*AC260/$V260</f>
        <v>42.3411343208532</v>
      </c>
      <c r="AE260" s="37">
        <f>IF(AD260&gt;$V$8,1,0)</f>
        <v>0</v>
      </c>
      <c r="AF260" s="38">
        <f>IF($I260=AC$16,AD260,0)</f>
        <v>0</v>
      </c>
      <c r="AG260" s="37">
        <v>4931</v>
      </c>
      <c r="AH260" s="38">
        <f>100*AG260/$V260</f>
        <v>10.3312451549372</v>
      </c>
      <c r="AI260" s="37">
        <f>IF(AH260&gt;$V$8,1,0)</f>
        <v>0</v>
      </c>
      <c r="AJ260" s="38">
        <f>IF($I260=AG$16,AH260,0)</f>
        <v>0</v>
      </c>
      <c r="AK260" s="37">
        <v>6245</v>
      </c>
      <c r="AL260" s="38">
        <f>100*AK260/$V260</f>
        <v>13.0842883781349</v>
      </c>
      <c r="AM260" s="37">
        <f>IF(AL260&gt;$V$8,1,0)</f>
        <v>0</v>
      </c>
      <c r="AN260" s="38">
        <f>IF($I260=AK$16,AL260,0)</f>
        <v>0</v>
      </c>
      <c r="AO260" s="37">
        <v>3226</v>
      </c>
      <c r="AP260" s="38">
        <f>100*AO260/$V260</f>
        <v>6.75899348404534</v>
      </c>
      <c r="AQ260" s="37">
        <f>IF(AP260&gt;$V$8,1,0)</f>
        <v>0</v>
      </c>
      <c r="AR260" s="38">
        <f>IF($I260=AO$16,AP260,0)</f>
        <v>0</v>
      </c>
      <c r="AS260" s="37">
        <v>0</v>
      </c>
      <c r="AT260" s="38">
        <f>100*AS260/$V260</f>
        <v>0</v>
      </c>
      <c r="AU260" s="37">
        <f>IF(AT260&gt;$V$8,1,0)</f>
        <v>0</v>
      </c>
      <c r="AV260" s="38">
        <f>IF($I260=AS$16,AT260,0)</f>
        <v>0</v>
      </c>
      <c r="AW260" s="37">
        <v>0</v>
      </c>
      <c r="AX260" s="38">
        <f>100*AW260/$V260</f>
        <v>0</v>
      </c>
      <c r="AY260" s="37">
        <f>IF(AX260&gt;$V$8,1,0)</f>
        <v>0</v>
      </c>
      <c r="AZ260" s="38">
        <f>IF($I260=AW$16,AX260,0)</f>
        <v>0</v>
      </c>
      <c r="BA260" s="37">
        <v>0</v>
      </c>
      <c r="BB260" s="38">
        <f>100*BA260/$V260</f>
        <v>0</v>
      </c>
      <c r="BC260" s="37">
        <f>IF(BB260&gt;$V$8,1,0)</f>
        <v>0</v>
      </c>
      <c r="BD260" s="38">
        <f>IF($I260=BA$16,BB260,0)</f>
        <v>0</v>
      </c>
      <c r="BE260" s="37">
        <v>0</v>
      </c>
      <c r="BF260" s="38">
        <f>100*BE260/$V260</f>
        <v>0</v>
      </c>
      <c r="BG260" s="37">
        <f>IF(BF260&gt;$V$8,1,0)</f>
        <v>0</v>
      </c>
      <c r="BH260" s="38">
        <f>IF($I260=BE$16,BF260,0)</f>
        <v>0</v>
      </c>
      <c r="BI260" s="37">
        <v>0</v>
      </c>
      <c r="BJ260" s="38">
        <f>100*BI260/$V260</f>
        <v>0</v>
      </c>
      <c r="BK260" s="37">
        <f>IF(BJ260&gt;$V$8,1,0)</f>
        <v>0</v>
      </c>
      <c r="BL260" s="38">
        <f>IF($I260=BI$16,BJ260,0)</f>
        <v>0</v>
      </c>
      <c r="BM260" s="37">
        <v>0</v>
      </c>
      <c r="BN260" s="38">
        <f>100*BM260/$V260</f>
        <v>0</v>
      </c>
      <c r="BO260" s="37">
        <f>IF(BN260&gt;$V$8,1,0)</f>
        <v>0</v>
      </c>
      <c r="BP260" s="38">
        <f>IF($I260=BM$16,BN260,0)</f>
        <v>0</v>
      </c>
      <c r="BQ260" s="37">
        <v>0</v>
      </c>
      <c r="BR260" s="38">
        <f>100*BQ260/$V260</f>
        <v>0</v>
      </c>
      <c r="BS260" s="37">
        <f>IF(BR260&gt;$V$8,1,0)</f>
        <v>0</v>
      </c>
      <c r="BT260" s="38">
        <f>IF($I260=BQ$16,BR260,0)</f>
        <v>0</v>
      </c>
      <c r="BU260" s="37">
        <v>0</v>
      </c>
      <c r="BV260" s="38">
        <f>100*BU260/$V260</f>
        <v>0</v>
      </c>
      <c r="BW260" s="37">
        <f>IF(BV260&gt;$V$8,1,0)</f>
        <v>0</v>
      </c>
      <c r="BX260" s="38">
        <f>IF($I260=BU$16,BV260,0)</f>
        <v>0</v>
      </c>
      <c r="BY260" s="37">
        <v>0</v>
      </c>
      <c r="BZ260" s="37">
        <v>0</v>
      </c>
      <c r="CA260" s="16"/>
      <c r="CB260" s="20"/>
      <c r="CC260" s="21"/>
    </row>
    <row r="261" ht="15.75" customHeight="1">
      <c r="A261" t="s" s="32">
        <v>609</v>
      </c>
      <c r="B261" t="s" s="71">
        <f>_xlfn.IFS(H261=0,F261,K261=1,I261,L261=1,Q261)</f>
        <v>9</v>
      </c>
      <c r="C261" s="72">
        <f>_xlfn.IFS(H261=0,G261,K261=1,J261,L261=1,R261)</f>
        <v>42.1860157172054</v>
      </c>
      <c r="D261" t="s" s="73">
        <f>IF(F261="Lab","over","under")</f>
        <v>111</v>
      </c>
      <c r="E261" t="s" s="73">
        <v>591</v>
      </c>
      <c r="F261" t="s" s="74">
        <v>9</v>
      </c>
      <c r="G261" s="75">
        <f>AD261</f>
        <v>42.1860157172054</v>
      </c>
      <c r="H261" s="76">
        <f>K261+L261</f>
        <v>0</v>
      </c>
      <c r="I261" t="s" s="77">
        <v>25</v>
      </c>
      <c r="J261" s="75">
        <f>AV261</f>
        <v>31.9986182676531</v>
      </c>
      <c r="K261" s="25"/>
      <c r="L261" s="25"/>
      <c r="M261" s="25"/>
      <c r="N261" s="25"/>
      <c r="O261" t="s" s="73">
        <v>610</v>
      </c>
      <c r="P261" t="s" s="73">
        <v>609</v>
      </c>
      <c r="Q261" t="s" s="78">
        <v>21</v>
      </c>
      <c r="R261" s="79">
        <f>100*S261</f>
        <v>12.1851521</v>
      </c>
      <c r="S261" s="80">
        <v>0.121851521</v>
      </c>
      <c r="T261" s="28"/>
      <c r="U261" s="29">
        <v>67579</v>
      </c>
      <c r="V261" s="29">
        <v>34739</v>
      </c>
      <c r="W261" s="29">
        <v>166</v>
      </c>
      <c r="X261" s="29">
        <v>3539</v>
      </c>
      <c r="Y261" s="29">
        <v>1366</v>
      </c>
      <c r="Z261" s="31">
        <f>100*Y261/$V261</f>
        <v>3.93217997063819</v>
      </c>
      <c r="AA261" s="29">
        <f>IF(Z261&gt;$V$8,1,0)</f>
        <v>0</v>
      </c>
      <c r="AB261" s="31">
        <f>IF($I261=Y$16,Z261,0)</f>
        <v>0</v>
      </c>
      <c r="AC261" s="29">
        <v>14655</v>
      </c>
      <c r="AD261" s="31">
        <f>100*AC261/$V261</f>
        <v>42.1860157172054</v>
      </c>
      <c r="AE261" s="29">
        <f>IF(AD261&gt;$V$8,1,0)</f>
        <v>0</v>
      </c>
      <c r="AF261" s="31">
        <f>IF($I261=AC$16,AD261,0)</f>
        <v>0</v>
      </c>
      <c r="AG261" s="29">
        <v>1142</v>
      </c>
      <c r="AH261" s="31">
        <f>100*AG261/$V261</f>
        <v>3.28737154207087</v>
      </c>
      <c r="AI261" s="29">
        <f>IF(AH261&gt;$V$8,1,0)</f>
        <v>0</v>
      </c>
      <c r="AJ261" s="31">
        <f>IF($I261=AG$16,AH261,0)</f>
        <v>0</v>
      </c>
      <c r="AK261" s="29">
        <v>1655</v>
      </c>
      <c r="AL261" s="31">
        <f>100*AK261/$V261</f>
        <v>4.76409798785227</v>
      </c>
      <c r="AM261" s="29">
        <f>IF(AL261&gt;$V$8,1,0)</f>
        <v>0</v>
      </c>
      <c r="AN261" s="31">
        <f>IF($I261=AK$16,AL261,0)</f>
        <v>0</v>
      </c>
      <c r="AO261" s="29">
        <v>4233</v>
      </c>
      <c r="AP261" s="31">
        <f>100*AO261/$V261</f>
        <v>12.1851521344886</v>
      </c>
      <c r="AQ261" s="29">
        <f>IF(AP261&gt;$V$8,1,0)</f>
        <v>0</v>
      </c>
      <c r="AR261" s="31">
        <f>IF($I261=AO$16,AP261,0)</f>
        <v>0</v>
      </c>
      <c r="AS261" s="29">
        <v>11116</v>
      </c>
      <c r="AT261" s="31">
        <f>100*AS261/$V261</f>
        <v>31.9986182676531</v>
      </c>
      <c r="AU261" s="29">
        <f>IF(AT261&gt;$V$8,1,0)</f>
        <v>0</v>
      </c>
      <c r="AV261" s="31">
        <f>IF($I261=AS$16,AT261,0)</f>
        <v>31.9986182676531</v>
      </c>
      <c r="AW261" s="29">
        <v>0</v>
      </c>
      <c r="AX261" s="31">
        <f>100*AW261/$V261</f>
        <v>0</v>
      </c>
      <c r="AY261" s="29">
        <f>IF(AX261&gt;$V$8,1,0)</f>
        <v>0</v>
      </c>
      <c r="AZ261" s="31">
        <f>IF($I261=AW$16,AX261,0)</f>
        <v>0</v>
      </c>
      <c r="BA261" s="29">
        <v>0</v>
      </c>
      <c r="BB261" s="31">
        <f>100*BA261/$V261</f>
        <v>0</v>
      </c>
      <c r="BC261" s="29">
        <f>IF(BB261&gt;$V$8,1,0)</f>
        <v>0</v>
      </c>
      <c r="BD261" s="31">
        <f>IF($I261=BA$16,BB261,0)</f>
        <v>0</v>
      </c>
      <c r="BE261" s="29">
        <v>0</v>
      </c>
      <c r="BF261" s="31">
        <f>100*BE261/$V261</f>
        <v>0</v>
      </c>
      <c r="BG261" s="29">
        <f>IF(BF261&gt;$V$8,1,0)</f>
        <v>0</v>
      </c>
      <c r="BH261" s="31">
        <f>IF($I261=BE$16,BF261,0)</f>
        <v>0</v>
      </c>
      <c r="BI261" s="29">
        <v>0</v>
      </c>
      <c r="BJ261" s="31">
        <f>100*BI261/$V261</f>
        <v>0</v>
      </c>
      <c r="BK261" s="29">
        <f>IF(BJ261&gt;$V$8,1,0)</f>
        <v>0</v>
      </c>
      <c r="BL261" s="31">
        <f>IF($I261=BI$16,BJ261,0)</f>
        <v>0</v>
      </c>
      <c r="BM261" s="29">
        <v>0</v>
      </c>
      <c r="BN261" s="31">
        <f>100*BM261/$V261</f>
        <v>0</v>
      </c>
      <c r="BO261" s="29">
        <f>IF(BN261&gt;$V$8,1,0)</f>
        <v>0</v>
      </c>
      <c r="BP261" s="31">
        <f>IF($I261=BM$16,BN261,0)</f>
        <v>0</v>
      </c>
      <c r="BQ261" s="29">
        <v>0</v>
      </c>
      <c r="BR261" s="31">
        <f>100*BQ261/$V261</f>
        <v>0</v>
      </c>
      <c r="BS261" s="29">
        <f>IF(BR261&gt;$V$8,1,0)</f>
        <v>0</v>
      </c>
      <c r="BT261" s="31">
        <f>IF($I261=BQ$16,BR261,0)</f>
        <v>0</v>
      </c>
      <c r="BU261" s="29">
        <v>0</v>
      </c>
      <c r="BV261" s="31">
        <f>100*BU261/$V261</f>
        <v>0</v>
      </c>
      <c r="BW261" s="29">
        <f>IF(BV261&gt;$V$8,1,0)</f>
        <v>0</v>
      </c>
      <c r="BX261" s="31">
        <f>IF($I261=BU$16,BV261,0)</f>
        <v>0</v>
      </c>
      <c r="BY261" s="29">
        <v>176</v>
      </c>
      <c r="BZ261" s="29">
        <v>0</v>
      </c>
      <c r="CA261" s="28"/>
      <c r="CB261" s="20"/>
      <c r="CC261" s="21"/>
    </row>
    <row r="262" ht="15.75" customHeight="1">
      <c r="A262" t="s" s="32">
        <v>611</v>
      </c>
      <c r="B262" t="s" s="71">
        <f>_xlfn.IFS(H262=0,F262,K262=1,I262,L262=1,Q262)</f>
        <v>17</v>
      </c>
      <c r="C262" s="72">
        <f>_xlfn.IFS(H262=0,G262,K262=1,J262,L262=1,R262)</f>
        <v>26.9764997372175</v>
      </c>
      <c r="D262" t="s" s="68">
        <f>IF(F262="Lab","over","under")</f>
        <v>111</v>
      </c>
      <c r="E262" t="s" s="68">
        <v>591</v>
      </c>
      <c r="F262" t="s" s="74">
        <v>9</v>
      </c>
      <c r="G262" s="81">
        <f>AD262</f>
        <v>42.1753384888755</v>
      </c>
      <c r="H262" s="82">
        <f>K262+L262</f>
        <v>1</v>
      </c>
      <c r="I262" t="s" s="77">
        <v>17</v>
      </c>
      <c r="J262" s="81">
        <f>AN262</f>
        <v>26.9764997372175</v>
      </c>
      <c r="K262" s="82">
        <v>1</v>
      </c>
      <c r="L262" s="13"/>
      <c r="M262" s="13"/>
      <c r="N262" s="13"/>
      <c r="O262" t="s" s="68">
        <v>612</v>
      </c>
      <c r="P262" t="s" s="68">
        <v>611</v>
      </c>
      <c r="Q262" t="s" s="78">
        <v>5</v>
      </c>
      <c r="R262" s="83">
        <f>100*S262</f>
        <v>14.3429186</v>
      </c>
      <c r="S262" s="35">
        <v>0.143429186</v>
      </c>
      <c r="T262" s="16"/>
      <c r="U262" s="37">
        <v>76145</v>
      </c>
      <c r="V262" s="37">
        <v>39957</v>
      </c>
      <c r="W262" s="37">
        <v>99</v>
      </c>
      <c r="X262" s="37">
        <v>6073</v>
      </c>
      <c r="Y262" s="37">
        <v>5731</v>
      </c>
      <c r="Z262" s="38">
        <f>100*Y262/$V262</f>
        <v>14.3429186375354</v>
      </c>
      <c r="AA262" s="37">
        <f>IF(Z262&gt;$V$8,1,0)</f>
        <v>0</v>
      </c>
      <c r="AB262" s="38">
        <f>IF($I262=Y$16,Z262,0)</f>
        <v>0</v>
      </c>
      <c r="AC262" s="37">
        <v>16852</v>
      </c>
      <c r="AD262" s="38">
        <f>100*AC262/$V262</f>
        <v>42.1753384888755</v>
      </c>
      <c r="AE262" s="37">
        <f>IF(AD262&gt;$V$8,1,0)</f>
        <v>0</v>
      </c>
      <c r="AF262" s="38">
        <f>IF($I262=AC$16,AD262,0)</f>
        <v>0</v>
      </c>
      <c r="AG262" s="37">
        <v>3602</v>
      </c>
      <c r="AH262" s="38">
        <f>100*AG262/$V262</f>
        <v>9.01469079260205</v>
      </c>
      <c r="AI262" s="37">
        <f>IF(AH262&gt;$V$8,1,0)</f>
        <v>0</v>
      </c>
      <c r="AJ262" s="38">
        <f>IF($I262=AG$16,AH262,0)</f>
        <v>0</v>
      </c>
      <c r="AK262" s="37">
        <v>10779</v>
      </c>
      <c r="AL262" s="38">
        <f>100*AK262/$V262</f>
        <v>26.9764997372175</v>
      </c>
      <c r="AM262" s="37">
        <f>IF(AL262&gt;$V$8,1,0)</f>
        <v>0</v>
      </c>
      <c r="AN262" s="38">
        <f>IF($I262=AK$16,AL262,0)</f>
        <v>26.9764997372175</v>
      </c>
      <c r="AO262" s="37">
        <v>2993</v>
      </c>
      <c r="AP262" s="38">
        <f>100*AO262/$V262</f>
        <v>7.49055234376955</v>
      </c>
      <c r="AQ262" s="37">
        <f>IF(AP262&gt;$V$8,1,0)</f>
        <v>0</v>
      </c>
      <c r="AR262" s="38">
        <f>IF($I262=AO$16,AP262,0)</f>
        <v>0</v>
      </c>
      <c r="AS262" s="37">
        <v>0</v>
      </c>
      <c r="AT262" s="38">
        <f>100*AS262/$V262</f>
        <v>0</v>
      </c>
      <c r="AU262" s="37">
        <f>IF(AT262&gt;$V$8,1,0)</f>
        <v>0</v>
      </c>
      <c r="AV262" s="38">
        <f>IF($I262=AS$16,AT262,0)</f>
        <v>0</v>
      </c>
      <c r="AW262" s="37">
        <v>0</v>
      </c>
      <c r="AX262" s="38">
        <f>100*AW262/$V262</f>
        <v>0</v>
      </c>
      <c r="AY262" s="37">
        <f>IF(AX262&gt;$V$8,1,0)</f>
        <v>0</v>
      </c>
      <c r="AZ262" s="38">
        <f>IF($I262=AW$16,AX262,0)</f>
        <v>0</v>
      </c>
      <c r="BA262" s="37">
        <v>0</v>
      </c>
      <c r="BB262" s="38">
        <f>100*BA262/$V262</f>
        <v>0</v>
      </c>
      <c r="BC262" s="37">
        <f>IF(BB262&gt;$V$8,1,0)</f>
        <v>0</v>
      </c>
      <c r="BD262" s="38">
        <f>IF($I262=BA$16,BB262,0)</f>
        <v>0</v>
      </c>
      <c r="BE262" s="37">
        <v>0</v>
      </c>
      <c r="BF262" s="38">
        <f>100*BE262/$V262</f>
        <v>0</v>
      </c>
      <c r="BG262" s="37">
        <f>IF(BF262&gt;$V$8,1,0)</f>
        <v>0</v>
      </c>
      <c r="BH262" s="38">
        <f>IF($I262=BE$16,BF262,0)</f>
        <v>0</v>
      </c>
      <c r="BI262" s="37">
        <v>0</v>
      </c>
      <c r="BJ262" s="38">
        <f>100*BI262/$V262</f>
        <v>0</v>
      </c>
      <c r="BK262" s="37">
        <f>IF(BJ262&gt;$V$8,1,0)</f>
        <v>0</v>
      </c>
      <c r="BL262" s="38">
        <f>IF($I262=BI$16,BJ262,0)</f>
        <v>0</v>
      </c>
      <c r="BM262" s="37">
        <v>0</v>
      </c>
      <c r="BN262" s="38">
        <f>100*BM262/$V262</f>
        <v>0</v>
      </c>
      <c r="BO262" s="37">
        <f>IF(BN262&gt;$V$8,1,0)</f>
        <v>0</v>
      </c>
      <c r="BP262" s="38">
        <f>IF($I262=BM$16,BN262,0)</f>
        <v>0</v>
      </c>
      <c r="BQ262" s="37">
        <v>0</v>
      </c>
      <c r="BR262" s="38">
        <f>100*BQ262/$V262</f>
        <v>0</v>
      </c>
      <c r="BS262" s="37">
        <f>IF(BR262&gt;$V$8,1,0)</f>
        <v>0</v>
      </c>
      <c r="BT262" s="38">
        <f>IF($I262=BQ$16,BR262,0)</f>
        <v>0</v>
      </c>
      <c r="BU262" s="37">
        <v>0</v>
      </c>
      <c r="BV262" s="38">
        <f>100*BU262/$V262</f>
        <v>0</v>
      </c>
      <c r="BW262" s="37">
        <f>IF(BV262&gt;$V$8,1,0)</f>
        <v>0</v>
      </c>
      <c r="BX262" s="38">
        <f>IF($I262=BU$16,BV262,0)</f>
        <v>0</v>
      </c>
      <c r="BY262" s="37">
        <v>4839</v>
      </c>
      <c r="BZ262" s="37">
        <v>0</v>
      </c>
      <c r="CA262" s="16"/>
      <c r="CB262" s="20"/>
      <c r="CC262" s="21"/>
    </row>
    <row r="263" ht="15.75" customHeight="1">
      <c r="A263" t="s" s="32">
        <v>613</v>
      </c>
      <c r="B263" t="s" s="71">
        <f>_xlfn.IFS(H263=0,F263,K263=1,I263,L263=1,Q263)</f>
        <v>17</v>
      </c>
      <c r="C263" s="72">
        <f>_xlfn.IFS(H263=0,G263,K263=1,J263,L263=1,R263)</f>
        <v>23.4150444</v>
      </c>
      <c r="D263" t="s" s="73">
        <f>IF(F263="Lab","over","under")</f>
        <v>111</v>
      </c>
      <c r="E263" t="s" s="73">
        <v>591</v>
      </c>
      <c r="F263" t="s" s="74">
        <v>9</v>
      </c>
      <c r="G263" s="75">
        <f>AD263</f>
        <v>42.1401538575704</v>
      </c>
      <c r="H263" s="76">
        <f>K263+L263</f>
        <v>1</v>
      </c>
      <c r="I263" t="s" s="77">
        <v>5</v>
      </c>
      <c r="J263" s="75">
        <f>AB263</f>
        <v>25.6363321542533</v>
      </c>
      <c r="K263" s="25"/>
      <c r="L263" s="76">
        <v>1</v>
      </c>
      <c r="M263" s="25"/>
      <c r="N263" s="25"/>
      <c r="O263" t="s" s="73">
        <v>614</v>
      </c>
      <c r="P263" t="s" s="73">
        <v>613</v>
      </c>
      <c r="Q263" t="s" s="78">
        <v>17</v>
      </c>
      <c r="R263" s="79">
        <f>100*S263</f>
        <v>23.4150444</v>
      </c>
      <c r="S263" s="80">
        <v>0.234150444</v>
      </c>
      <c r="T263" s="28"/>
      <c r="U263" s="29">
        <v>70745</v>
      </c>
      <c r="V263" s="29">
        <v>40427</v>
      </c>
      <c r="W263" s="29">
        <v>133</v>
      </c>
      <c r="X263" s="29">
        <v>6672</v>
      </c>
      <c r="Y263" s="29">
        <v>10364</v>
      </c>
      <c r="Z263" s="31">
        <f>100*Y263/$V263</f>
        <v>25.6363321542533</v>
      </c>
      <c r="AA263" s="29">
        <f>IF(Z263&gt;$V$8,1,0)</f>
        <v>0</v>
      </c>
      <c r="AB263" s="31">
        <f>IF($I263=Y$16,Z263,0)</f>
        <v>25.6363321542533</v>
      </c>
      <c r="AC263" s="29">
        <v>17036</v>
      </c>
      <c r="AD263" s="31">
        <f>100*AC263/$V263</f>
        <v>42.1401538575704</v>
      </c>
      <c r="AE263" s="29">
        <f>IF(AD263&gt;$V$8,1,0)</f>
        <v>0</v>
      </c>
      <c r="AF263" s="31">
        <f>IF($I263=AC$16,AD263,0)</f>
        <v>0</v>
      </c>
      <c r="AG263" s="29">
        <v>1373</v>
      </c>
      <c r="AH263" s="31">
        <f>100*AG263/$V263</f>
        <v>3.39624508373117</v>
      </c>
      <c r="AI263" s="29">
        <f>IF(AH263&gt;$V$8,1,0)</f>
        <v>0</v>
      </c>
      <c r="AJ263" s="31">
        <f>IF($I263=AG$16,AH263,0)</f>
        <v>0</v>
      </c>
      <c r="AK263" s="29">
        <v>9466</v>
      </c>
      <c r="AL263" s="31">
        <f>100*AK263/$V263</f>
        <v>23.4150444010191</v>
      </c>
      <c r="AM263" s="29">
        <f>IF(AL263&gt;$V$8,1,0)</f>
        <v>0</v>
      </c>
      <c r="AN263" s="31">
        <f>IF($I263=AK$16,AL263,0)</f>
        <v>0</v>
      </c>
      <c r="AO263" s="29">
        <v>1857</v>
      </c>
      <c r="AP263" s="31">
        <f>100*AO263/$V263</f>
        <v>4.59346476364806</v>
      </c>
      <c r="AQ263" s="29">
        <f>IF(AP263&gt;$V$8,1,0)</f>
        <v>0</v>
      </c>
      <c r="AR263" s="31">
        <f>IF($I263=AO$16,AP263,0)</f>
        <v>0</v>
      </c>
      <c r="AS263" s="29">
        <v>0</v>
      </c>
      <c r="AT263" s="31">
        <f>100*AS263/$V263</f>
        <v>0</v>
      </c>
      <c r="AU263" s="29">
        <f>IF(AT263&gt;$V$8,1,0)</f>
        <v>0</v>
      </c>
      <c r="AV263" s="31">
        <f>IF($I263=AS$16,AT263,0)</f>
        <v>0</v>
      </c>
      <c r="AW263" s="29">
        <v>0</v>
      </c>
      <c r="AX263" s="31">
        <f>100*AW263/$V263</f>
        <v>0</v>
      </c>
      <c r="AY263" s="29">
        <f>IF(AX263&gt;$V$8,1,0)</f>
        <v>0</v>
      </c>
      <c r="AZ263" s="31">
        <f>IF($I263=AW$16,AX263,0)</f>
        <v>0</v>
      </c>
      <c r="BA263" s="29">
        <v>0</v>
      </c>
      <c r="BB263" s="31">
        <f>100*BA263/$V263</f>
        <v>0</v>
      </c>
      <c r="BC263" s="29">
        <f>IF(BB263&gt;$V$8,1,0)</f>
        <v>0</v>
      </c>
      <c r="BD263" s="31">
        <f>IF($I263=BA$16,BB263,0)</f>
        <v>0</v>
      </c>
      <c r="BE263" s="29">
        <v>0</v>
      </c>
      <c r="BF263" s="31">
        <f>100*BE263/$V263</f>
        <v>0</v>
      </c>
      <c r="BG263" s="29">
        <f>IF(BF263&gt;$V$8,1,0)</f>
        <v>0</v>
      </c>
      <c r="BH263" s="31">
        <f>IF($I263=BE$16,BF263,0)</f>
        <v>0</v>
      </c>
      <c r="BI263" s="29">
        <v>0</v>
      </c>
      <c r="BJ263" s="31">
        <f>100*BI263/$V263</f>
        <v>0</v>
      </c>
      <c r="BK263" s="29">
        <f>IF(BJ263&gt;$V$8,1,0)</f>
        <v>0</v>
      </c>
      <c r="BL263" s="31">
        <f>IF($I263=BI$16,BJ263,0)</f>
        <v>0</v>
      </c>
      <c r="BM263" s="29">
        <v>0</v>
      </c>
      <c r="BN263" s="31">
        <f>100*BM263/$V263</f>
        <v>0</v>
      </c>
      <c r="BO263" s="29">
        <f>IF(BN263&gt;$V$8,1,0)</f>
        <v>0</v>
      </c>
      <c r="BP263" s="31">
        <f>IF($I263=BM$16,BN263,0)</f>
        <v>0</v>
      </c>
      <c r="BQ263" s="29">
        <v>0</v>
      </c>
      <c r="BR263" s="31">
        <f>100*BQ263/$V263</f>
        <v>0</v>
      </c>
      <c r="BS263" s="29">
        <f>IF(BR263&gt;$V$8,1,0)</f>
        <v>0</v>
      </c>
      <c r="BT263" s="31">
        <f>IF($I263=BQ$16,BR263,0)</f>
        <v>0</v>
      </c>
      <c r="BU263" s="29">
        <v>0</v>
      </c>
      <c r="BV263" s="31">
        <f>100*BU263/$V263</f>
        <v>0</v>
      </c>
      <c r="BW263" s="29">
        <f>IF(BV263&gt;$V$8,1,0)</f>
        <v>0</v>
      </c>
      <c r="BX263" s="31">
        <f>IF($I263=BU$16,BV263,0)</f>
        <v>0</v>
      </c>
      <c r="BY263" s="29">
        <v>0</v>
      </c>
      <c r="BZ263" s="29">
        <v>0</v>
      </c>
      <c r="CA263" s="28"/>
      <c r="CB263" s="20"/>
      <c r="CC263" s="21"/>
    </row>
    <row r="264" ht="15.75" customHeight="1">
      <c r="A264" t="s" s="32">
        <v>615</v>
      </c>
      <c r="B264" t="s" s="71">
        <f>_xlfn.IFS(H264=0,F264,K264=1,I264,L264=1,Q264)</f>
        <v>25</v>
      </c>
      <c r="C264" s="72">
        <f>_xlfn.IFS(H264=0,G264,K264=1,J264,L264=1,R264)</f>
        <v>27.3612935826175</v>
      </c>
      <c r="D264" t="s" s="68">
        <f>IF(F264="Lab","over","under")</f>
        <v>111</v>
      </c>
      <c r="E264" t="s" s="68">
        <v>591</v>
      </c>
      <c r="F264" t="s" s="74">
        <v>9</v>
      </c>
      <c r="G264" s="81">
        <f>AD264</f>
        <v>42.0515411824154</v>
      </c>
      <c r="H264" s="82">
        <f>K264+L264</f>
        <v>1</v>
      </c>
      <c r="I264" t="s" s="77">
        <v>25</v>
      </c>
      <c r="J264" s="81">
        <f>AV264</f>
        <v>27.3612935826175</v>
      </c>
      <c r="K264" s="82">
        <v>1</v>
      </c>
      <c r="L264" s="13"/>
      <c r="M264" t="s" s="68">
        <v>616</v>
      </c>
      <c r="N264" s="13"/>
      <c r="O264" t="s" s="68">
        <v>617</v>
      </c>
      <c r="P264" t="s" s="68">
        <v>615</v>
      </c>
      <c r="Q264" t="s" s="78">
        <v>21</v>
      </c>
      <c r="R264" s="83">
        <f>100*S264</f>
        <v>10.9489641</v>
      </c>
      <c r="S264" s="35">
        <v>0.109489641</v>
      </c>
      <c r="T264" s="16"/>
      <c r="U264" s="37">
        <v>78411</v>
      </c>
      <c r="V264" s="37">
        <v>49475</v>
      </c>
      <c r="W264" s="37">
        <v>173</v>
      </c>
      <c r="X264" s="37">
        <v>7268</v>
      </c>
      <c r="Y264" s="37">
        <v>3254</v>
      </c>
      <c r="Z264" s="38">
        <f>100*Y264/$V264</f>
        <v>6.57705912076806</v>
      </c>
      <c r="AA264" s="37">
        <f>IF(Z264&gt;$V$8,1,0)</f>
        <v>0</v>
      </c>
      <c r="AB264" s="38">
        <f>IF($I264=Y$16,Z264,0)</f>
        <v>0</v>
      </c>
      <c r="AC264" s="37">
        <v>20805</v>
      </c>
      <c r="AD264" s="38">
        <f>100*AC264/$V264</f>
        <v>42.0515411824154</v>
      </c>
      <c r="AE264" s="37">
        <f>IF(AD264&gt;$V$8,1,0)</f>
        <v>0</v>
      </c>
      <c r="AF264" s="38">
        <f>IF($I264=AC$16,AD264,0)</f>
        <v>0</v>
      </c>
      <c r="AG264" s="37">
        <v>3879</v>
      </c>
      <c r="AH264" s="38">
        <f>100*AG264/$V264</f>
        <v>7.84032339565437</v>
      </c>
      <c r="AI264" s="37">
        <f>IF(AH264&gt;$V$8,1,0)</f>
        <v>0</v>
      </c>
      <c r="AJ264" s="38">
        <f>IF($I264=AG$16,AH264,0)</f>
        <v>0</v>
      </c>
      <c r="AK264" s="37">
        <v>1818</v>
      </c>
      <c r="AL264" s="38">
        <f>100*AK264/$V264</f>
        <v>3.67458312278929</v>
      </c>
      <c r="AM264" s="37">
        <f>IF(AL264&gt;$V$8,1,0)</f>
        <v>0</v>
      </c>
      <c r="AN264" s="38">
        <f>IF($I264=AK$16,AL264,0)</f>
        <v>0</v>
      </c>
      <c r="AO264" s="37">
        <v>5417</v>
      </c>
      <c r="AP264" s="38">
        <f>100*AO264/$V264</f>
        <v>10.9489641232946</v>
      </c>
      <c r="AQ264" s="37">
        <f>IF(AP264&gt;$V$8,1,0)</f>
        <v>0</v>
      </c>
      <c r="AR264" s="38">
        <f>IF($I264=AO$16,AP264,0)</f>
        <v>0</v>
      </c>
      <c r="AS264" s="37">
        <v>13537</v>
      </c>
      <c r="AT264" s="38">
        <f>100*AS264/$V264</f>
        <v>27.3612935826175</v>
      </c>
      <c r="AU264" s="37">
        <f>IF(AT264&gt;$V$8,1,0)</f>
        <v>0</v>
      </c>
      <c r="AV264" s="38">
        <f>IF($I264=AS$16,AT264,0)</f>
        <v>27.3612935826175</v>
      </c>
      <c r="AW264" s="37">
        <v>0</v>
      </c>
      <c r="AX264" s="38">
        <f>100*AW264/$V264</f>
        <v>0</v>
      </c>
      <c r="AY264" s="37">
        <f>IF(AX264&gt;$V$8,1,0)</f>
        <v>0</v>
      </c>
      <c r="AZ264" s="38">
        <f>IF($I264=AW$16,AX264,0)</f>
        <v>0</v>
      </c>
      <c r="BA264" s="37">
        <v>0</v>
      </c>
      <c r="BB264" s="38">
        <f>100*BA264/$V264</f>
        <v>0</v>
      </c>
      <c r="BC264" s="37">
        <f>IF(BB264&gt;$V$8,1,0)</f>
        <v>0</v>
      </c>
      <c r="BD264" s="38">
        <f>IF($I264=BA$16,BB264,0)</f>
        <v>0</v>
      </c>
      <c r="BE264" s="37">
        <v>0</v>
      </c>
      <c r="BF264" s="38">
        <f>100*BE264/$V264</f>
        <v>0</v>
      </c>
      <c r="BG264" s="37">
        <f>IF(BF264&gt;$V$8,1,0)</f>
        <v>0</v>
      </c>
      <c r="BH264" s="38">
        <f>IF($I264=BE$16,BF264,0)</f>
        <v>0</v>
      </c>
      <c r="BI264" s="37">
        <v>0</v>
      </c>
      <c r="BJ264" s="38">
        <f>100*BI264/$V264</f>
        <v>0</v>
      </c>
      <c r="BK264" s="37">
        <f>IF(BJ264&gt;$V$8,1,0)</f>
        <v>0</v>
      </c>
      <c r="BL264" s="38">
        <f>IF($I264=BI$16,BJ264,0)</f>
        <v>0</v>
      </c>
      <c r="BM264" s="37">
        <v>0</v>
      </c>
      <c r="BN264" s="38">
        <f>100*BM264/$V264</f>
        <v>0</v>
      </c>
      <c r="BO264" s="37">
        <f>IF(BN264&gt;$V$8,1,0)</f>
        <v>0</v>
      </c>
      <c r="BP264" s="38">
        <f>IF($I264=BM$16,BN264,0)</f>
        <v>0</v>
      </c>
      <c r="BQ264" s="37">
        <v>0</v>
      </c>
      <c r="BR264" s="38">
        <f>100*BQ264/$V264</f>
        <v>0</v>
      </c>
      <c r="BS264" s="37">
        <f>IF(BR264&gt;$V$8,1,0)</f>
        <v>0</v>
      </c>
      <c r="BT264" s="38">
        <f>IF($I264=BQ$16,BR264,0)</f>
        <v>0</v>
      </c>
      <c r="BU264" s="37">
        <v>0</v>
      </c>
      <c r="BV264" s="38">
        <f>100*BU264/$V264</f>
        <v>0</v>
      </c>
      <c r="BW264" s="37">
        <f>IF(BV264&gt;$V$8,1,0)</f>
        <v>0</v>
      </c>
      <c r="BX264" s="38">
        <f>IF($I264=BU$16,BV264,0)</f>
        <v>0</v>
      </c>
      <c r="BY264" s="37">
        <v>0</v>
      </c>
      <c r="BZ264" s="37">
        <v>0</v>
      </c>
      <c r="CA264" s="16"/>
      <c r="CB264" s="20"/>
      <c r="CC264" s="21"/>
    </row>
    <row r="265" ht="15.75" customHeight="1">
      <c r="A265" t="s" s="32">
        <v>618</v>
      </c>
      <c r="B265" t="s" s="71">
        <f>_xlfn.IFS(H265=0,F265,K265=1,I265,L265=1,Q265)</f>
        <v>9</v>
      </c>
      <c r="C265" s="72">
        <f>_xlfn.IFS(H265=0,G265,K265=1,J265,L265=1,R265)</f>
        <v>42.0166605041651</v>
      </c>
      <c r="D265" t="s" s="73">
        <f>IF(F265="Lab","over","under")</f>
        <v>111</v>
      </c>
      <c r="E265" t="s" s="73">
        <v>591</v>
      </c>
      <c r="F265" t="s" s="74">
        <v>9</v>
      </c>
      <c r="G265" s="75">
        <f>AD265</f>
        <v>42.0166605041651</v>
      </c>
      <c r="H265" s="76">
        <f>K265+L265</f>
        <v>0</v>
      </c>
      <c r="I265" t="s" s="77">
        <v>5</v>
      </c>
      <c r="J265" s="75">
        <f>AB265</f>
        <v>30.2064075516019</v>
      </c>
      <c r="K265" s="25"/>
      <c r="L265" s="25"/>
      <c r="M265" s="25"/>
      <c r="N265" s="25"/>
      <c r="O265" t="s" s="73">
        <v>619</v>
      </c>
      <c r="P265" t="s" s="73">
        <v>618</v>
      </c>
      <c r="Q265" t="s" s="78">
        <v>17</v>
      </c>
      <c r="R265" s="79">
        <f>100*S265</f>
        <v>13.4067034</v>
      </c>
      <c r="S265" s="80">
        <v>0.134067034</v>
      </c>
      <c r="T265" s="28"/>
      <c r="U265" s="29">
        <v>70709</v>
      </c>
      <c r="V265" s="29">
        <v>45977</v>
      </c>
      <c r="W265" s="29">
        <v>184</v>
      </c>
      <c r="X265" s="29">
        <v>5430</v>
      </c>
      <c r="Y265" s="29">
        <v>13888</v>
      </c>
      <c r="Z265" s="31">
        <f>100*Y265/$V265</f>
        <v>30.2064075516019</v>
      </c>
      <c r="AA265" s="29">
        <f>IF(Z265&gt;$V$8,1,0)</f>
        <v>0</v>
      </c>
      <c r="AB265" s="31">
        <f>IF($I265=Y$16,Z265,0)</f>
        <v>30.2064075516019</v>
      </c>
      <c r="AC265" s="29">
        <v>19318</v>
      </c>
      <c r="AD265" s="31">
        <f>100*AC265/$V265</f>
        <v>42.0166605041651</v>
      </c>
      <c r="AE265" s="29">
        <f>IF(AD265&gt;$V$8,1,0)</f>
        <v>0</v>
      </c>
      <c r="AF265" s="31">
        <f>IF($I265=AC$16,AD265,0)</f>
        <v>0</v>
      </c>
      <c r="AG265" s="29">
        <v>3365</v>
      </c>
      <c r="AH265" s="31">
        <f>100*AG265/$V265</f>
        <v>7.31887682971921</v>
      </c>
      <c r="AI265" s="29">
        <f>IF(AH265&gt;$V$8,1,0)</f>
        <v>0</v>
      </c>
      <c r="AJ265" s="31">
        <f>IF($I265=AG$16,AH265,0)</f>
        <v>0</v>
      </c>
      <c r="AK265" s="29">
        <v>6164</v>
      </c>
      <c r="AL265" s="31">
        <f>100*AK265/$V265</f>
        <v>13.4067033516758</v>
      </c>
      <c r="AM265" s="29">
        <f>IF(AL265&gt;$V$8,1,0)</f>
        <v>0</v>
      </c>
      <c r="AN265" s="31">
        <f>IF($I265=AK$16,AL265,0)</f>
        <v>0</v>
      </c>
      <c r="AO265" s="29">
        <v>3242</v>
      </c>
      <c r="AP265" s="31">
        <f>100*AO265/$V265</f>
        <v>7.05135176283794</v>
      </c>
      <c r="AQ265" s="29">
        <f>IF(AP265&gt;$V$8,1,0)</f>
        <v>0</v>
      </c>
      <c r="AR265" s="31">
        <f>IF($I265=AO$16,AP265,0)</f>
        <v>0</v>
      </c>
      <c r="AS265" s="29">
        <v>0</v>
      </c>
      <c r="AT265" s="31">
        <f>100*AS265/$V265</f>
        <v>0</v>
      </c>
      <c r="AU265" s="29">
        <f>IF(AT265&gt;$V$8,1,0)</f>
        <v>0</v>
      </c>
      <c r="AV265" s="31">
        <f>IF($I265=AS$16,AT265,0)</f>
        <v>0</v>
      </c>
      <c r="AW265" s="29">
        <v>0</v>
      </c>
      <c r="AX265" s="31">
        <f>100*AW265/$V265</f>
        <v>0</v>
      </c>
      <c r="AY265" s="29">
        <f>IF(AX265&gt;$V$8,1,0)</f>
        <v>0</v>
      </c>
      <c r="AZ265" s="31">
        <f>IF($I265=AW$16,AX265,0)</f>
        <v>0</v>
      </c>
      <c r="BA265" s="29">
        <v>0</v>
      </c>
      <c r="BB265" s="31">
        <f>100*BA265/$V265</f>
        <v>0</v>
      </c>
      <c r="BC265" s="29">
        <f>IF(BB265&gt;$V$8,1,0)</f>
        <v>0</v>
      </c>
      <c r="BD265" s="31">
        <f>IF($I265=BA$16,BB265,0)</f>
        <v>0</v>
      </c>
      <c r="BE265" s="29">
        <v>0</v>
      </c>
      <c r="BF265" s="31">
        <f>100*BE265/$V265</f>
        <v>0</v>
      </c>
      <c r="BG265" s="29">
        <f>IF(BF265&gt;$V$8,1,0)</f>
        <v>0</v>
      </c>
      <c r="BH265" s="31">
        <f>IF($I265=BE$16,BF265,0)</f>
        <v>0</v>
      </c>
      <c r="BI265" s="29">
        <v>0</v>
      </c>
      <c r="BJ265" s="31">
        <f>100*BI265/$V265</f>
        <v>0</v>
      </c>
      <c r="BK265" s="29">
        <f>IF(BJ265&gt;$V$8,1,0)</f>
        <v>0</v>
      </c>
      <c r="BL265" s="31">
        <f>IF($I265=BI$16,BJ265,0)</f>
        <v>0</v>
      </c>
      <c r="BM265" s="29">
        <v>0</v>
      </c>
      <c r="BN265" s="31">
        <f>100*BM265/$V265</f>
        <v>0</v>
      </c>
      <c r="BO265" s="29">
        <f>IF(BN265&gt;$V$8,1,0)</f>
        <v>0</v>
      </c>
      <c r="BP265" s="31">
        <f>IF($I265=BM$16,BN265,0)</f>
        <v>0</v>
      </c>
      <c r="BQ265" s="29">
        <v>0</v>
      </c>
      <c r="BR265" s="31">
        <f>100*BQ265/$V265</f>
        <v>0</v>
      </c>
      <c r="BS265" s="29">
        <f>IF(BR265&gt;$V$8,1,0)</f>
        <v>0</v>
      </c>
      <c r="BT265" s="31">
        <f>IF($I265=BQ$16,BR265,0)</f>
        <v>0</v>
      </c>
      <c r="BU265" s="29">
        <v>0</v>
      </c>
      <c r="BV265" s="31">
        <f>100*BU265/$V265</f>
        <v>0</v>
      </c>
      <c r="BW265" s="29">
        <f>IF(BV265&gt;$V$8,1,0)</f>
        <v>0</v>
      </c>
      <c r="BX265" s="31">
        <f>IF($I265=BU$16,BV265,0)</f>
        <v>0</v>
      </c>
      <c r="BY265" s="29">
        <v>1436</v>
      </c>
      <c r="BZ265" s="29">
        <v>0</v>
      </c>
      <c r="CA265" s="28"/>
      <c r="CB265" s="20"/>
      <c r="CC265" s="21"/>
    </row>
    <row r="266" ht="15.75" customHeight="1">
      <c r="A266" t="s" s="32">
        <v>620</v>
      </c>
      <c r="B266" t="s" s="71">
        <f>_xlfn.IFS(H266=0,F266,K266=1,I266,L266=1,Q266)</f>
        <v>17</v>
      </c>
      <c r="C266" s="72">
        <f>_xlfn.IFS(H266=0,G266,K266=1,J266,L266=1,R266)</f>
        <v>28.7637565198394</v>
      </c>
      <c r="D266" t="s" s="68">
        <f>IF(F266="Lab","over","under")</f>
        <v>111</v>
      </c>
      <c r="E266" t="s" s="68">
        <v>591</v>
      </c>
      <c r="F266" t="s" s="74">
        <v>9</v>
      </c>
      <c r="G266" s="81">
        <f>AD266</f>
        <v>41.879898413392</v>
      </c>
      <c r="H266" s="82">
        <f>K266+L266</f>
        <v>1</v>
      </c>
      <c r="I266" t="s" s="77">
        <v>17</v>
      </c>
      <c r="J266" s="81">
        <f>AN266</f>
        <v>28.7637565198394</v>
      </c>
      <c r="K266" s="82">
        <v>1</v>
      </c>
      <c r="L266" s="13"/>
      <c r="M266" s="13"/>
      <c r="N266" s="13"/>
      <c r="O266" t="s" s="68">
        <v>621</v>
      </c>
      <c r="P266" t="s" s="68">
        <v>620</v>
      </c>
      <c r="Q266" t="s" s="78">
        <v>5</v>
      </c>
      <c r="R266" s="83">
        <f>100*S266</f>
        <v>22.5811737</v>
      </c>
      <c r="S266" s="35">
        <v>0.225811737</v>
      </c>
      <c r="T266" s="16"/>
      <c r="U266" s="37">
        <v>76157</v>
      </c>
      <c r="V266" s="37">
        <v>36619</v>
      </c>
      <c r="W266" s="37">
        <v>97</v>
      </c>
      <c r="X266" s="37">
        <v>4803</v>
      </c>
      <c r="Y266" s="37">
        <v>8269</v>
      </c>
      <c r="Z266" s="38">
        <f>100*Y266/$V266</f>
        <v>22.5811737076381</v>
      </c>
      <c r="AA266" s="37">
        <f>IF(Z266&gt;$V$8,1,0)</f>
        <v>0</v>
      </c>
      <c r="AB266" s="38">
        <f>IF($I266=Y$16,Z266,0)</f>
        <v>0</v>
      </c>
      <c r="AC266" s="37">
        <v>15336</v>
      </c>
      <c r="AD266" s="38">
        <f>100*AC266/$V266</f>
        <v>41.879898413392</v>
      </c>
      <c r="AE266" s="37">
        <f>IF(AD266&gt;$V$8,1,0)</f>
        <v>0</v>
      </c>
      <c r="AF266" s="38">
        <f>IF($I266=AC$16,AD266,0)</f>
        <v>0</v>
      </c>
      <c r="AG266" s="37">
        <v>1036</v>
      </c>
      <c r="AH266" s="38">
        <f>100*AG266/$V266</f>
        <v>2.82913241759742</v>
      </c>
      <c r="AI266" s="37">
        <f>IF(AH266&gt;$V$8,1,0)</f>
        <v>0</v>
      </c>
      <c r="AJ266" s="38">
        <f>IF($I266=AG$16,AH266,0)</f>
        <v>0</v>
      </c>
      <c r="AK266" s="37">
        <v>10533</v>
      </c>
      <c r="AL266" s="38">
        <f>100*AK266/$V266</f>
        <v>28.7637565198394</v>
      </c>
      <c r="AM266" s="37">
        <f>IF(AL266&gt;$V$8,1,0)</f>
        <v>0</v>
      </c>
      <c r="AN266" s="38">
        <f>IF($I266=AK$16,AL266,0)</f>
        <v>28.7637565198394</v>
      </c>
      <c r="AO266" s="37">
        <v>1115</v>
      </c>
      <c r="AP266" s="38">
        <f>100*AO266/$V266</f>
        <v>3.04486741855321</v>
      </c>
      <c r="AQ266" s="37">
        <f>IF(AP266&gt;$V$8,1,0)</f>
        <v>0</v>
      </c>
      <c r="AR266" s="38">
        <f>IF($I266=AO$16,AP266,0)</f>
        <v>0</v>
      </c>
      <c r="AS266" s="37">
        <v>0</v>
      </c>
      <c r="AT266" s="38">
        <f>100*AS266/$V266</f>
        <v>0</v>
      </c>
      <c r="AU266" s="37">
        <f>IF(AT266&gt;$V$8,1,0)</f>
        <v>0</v>
      </c>
      <c r="AV266" s="38">
        <f>IF($I266=AS$16,AT266,0)</f>
        <v>0</v>
      </c>
      <c r="AW266" s="37">
        <v>0</v>
      </c>
      <c r="AX266" s="38">
        <f>100*AW266/$V266</f>
        <v>0</v>
      </c>
      <c r="AY266" s="37">
        <f>IF(AX266&gt;$V$8,1,0)</f>
        <v>0</v>
      </c>
      <c r="AZ266" s="38">
        <f>IF($I266=AW$16,AX266,0)</f>
        <v>0</v>
      </c>
      <c r="BA266" s="37">
        <v>0</v>
      </c>
      <c r="BB266" s="38">
        <f>100*BA266/$V266</f>
        <v>0</v>
      </c>
      <c r="BC266" s="37">
        <f>IF(BB266&gt;$V$8,1,0)</f>
        <v>0</v>
      </c>
      <c r="BD266" s="38">
        <f>IF($I266=BA$16,BB266,0)</f>
        <v>0</v>
      </c>
      <c r="BE266" s="37">
        <v>0</v>
      </c>
      <c r="BF266" s="38">
        <f>100*BE266/$V266</f>
        <v>0</v>
      </c>
      <c r="BG266" s="37">
        <f>IF(BF266&gt;$V$8,1,0)</f>
        <v>0</v>
      </c>
      <c r="BH266" s="38">
        <f>IF($I266=BE$16,BF266,0)</f>
        <v>0</v>
      </c>
      <c r="BI266" s="37">
        <v>0</v>
      </c>
      <c r="BJ266" s="38">
        <f>100*BI266/$V266</f>
        <v>0</v>
      </c>
      <c r="BK266" s="37">
        <f>IF(BJ266&gt;$V$8,1,0)</f>
        <v>0</v>
      </c>
      <c r="BL266" s="38">
        <f>IF($I266=BI$16,BJ266,0)</f>
        <v>0</v>
      </c>
      <c r="BM266" s="37">
        <v>0</v>
      </c>
      <c r="BN266" s="38">
        <f>100*BM266/$V266</f>
        <v>0</v>
      </c>
      <c r="BO266" s="37">
        <f>IF(BN266&gt;$V$8,1,0)</f>
        <v>0</v>
      </c>
      <c r="BP266" s="38">
        <f>IF($I266=BM$16,BN266,0)</f>
        <v>0</v>
      </c>
      <c r="BQ266" s="37">
        <v>0</v>
      </c>
      <c r="BR266" s="38">
        <f>100*BQ266/$V266</f>
        <v>0</v>
      </c>
      <c r="BS266" s="37">
        <f>IF(BR266&gt;$V$8,1,0)</f>
        <v>0</v>
      </c>
      <c r="BT266" s="38">
        <f>IF($I266=BQ$16,BR266,0)</f>
        <v>0</v>
      </c>
      <c r="BU266" s="37">
        <v>0</v>
      </c>
      <c r="BV266" s="38">
        <f>100*BU266/$V266</f>
        <v>0</v>
      </c>
      <c r="BW266" s="37">
        <f>IF(BV266&gt;$V$8,1,0)</f>
        <v>0</v>
      </c>
      <c r="BX266" s="38">
        <f>IF($I266=BU$16,BV266,0)</f>
        <v>0</v>
      </c>
      <c r="BY266" s="37">
        <v>0</v>
      </c>
      <c r="BZ266" s="37">
        <v>0</v>
      </c>
      <c r="CA266" s="16"/>
      <c r="CB266" s="20"/>
      <c r="CC266" s="21"/>
    </row>
    <row r="267" ht="15.75" customHeight="1">
      <c r="A267" t="s" s="32">
        <v>622</v>
      </c>
      <c r="B267" t="s" s="71">
        <f>_xlfn.IFS(H267=0,F267,K267=1,I267,L267=1,Q267)</f>
        <v>9</v>
      </c>
      <c r="C267" s="72">
        <f>_xlfn.IFS(H267=0,G267,K267=1,J267,L267=1,R267)</f>
        <v>41.8769347259649</v>
      </c>
      <c r="D267" t="s" s="73">
        <f>IF(F267="Lab","over","under")</f>
        <v>111</v>
      </c>
      <c r="E267" t="s" s="73">
        <v>591</v>
      </c>
      <c r="F267" t="s" s="74">
        <v>9</v>
      </c>
      <c r="G267" s="75">
        <f>AD267</f>
        <v>41.8769347259649</v>
      </c>
      <c r="H267" s="76">
        <f>K267+L267</f>
        <v>0</v>
      </c>
      <c r="I267" t="s" s="77">
        <v>5</v>
      </c>
      <c r="J267" s="75">
        <f>AB267</f>
        <v>23.5039975057346</v>
      </c>
      <c r="K267" s="25"/>
      <c r="L267" s="25"/>
      <c r="M267" s="25"/>
      <c r="N267" s="25"/>
      <c r="O267" t="s" s="73">
        <v>623</v>
      </c>
      <c r="P267" t="s" s="73">
        <v>622</v>
      </c>
      <c r="Q267" t="s" s="78">
        <v>17</v>
      </c>
      <c r="R267" s="79">
        <f>100*S267</f>
        <v>14.8408792</v>
      </c>
      <c r="S267" s="80">
        <v>0.148408792</v>
      </c>
      <c r="T267" s="28"/>
      <c r="U267" s="29">
        <v>78662</v>
      </c>
      <c r="V267" s="29">
        <v>44903</v>
      </c>
      <c r="W267" s="29">
        <v>156</v>
      </c>
      <c r="X267" s="29">
        <v>8250</v>
      </c>
      <c r="Y267" s="29">
        <v>10554</v>
      </c>
      <c r="Z267" s="31">
        <f>100*Y267/$V267</f>
        <v>23.5039975057346</v>
      </c>
      <c r="AA267" s="29">
        <f>IF(Z267&gt;$V$8,1,0)</f>
        <v>0</v>
      </c>
      <c r="AB267" s="31">
        <f>IF($I267=Y$16,Z267,0)</f>
        <v>23.5039975057346</v>
      </c>
      <c r="AC267" s="29">
        <v>18804</v>
      </c>
      <c r="AD267" s="31">
        <f>100*AC267/$V267</f>
        <v>41.8769347259649</v>
      </c>
      <c r="AE267" s="29">
        <f>IF(AD267&gt;$V$8,1,0)</f>
        <v>0</v>
      </c>
      <c r="AF267" s="31">
        <f>IF($I267=AC$16,AD267,0)</f>
        <v>0</v>
      </c>
      <c r="AG267" s="29">
        <v>6393</v>
      </c>
      <c r="AH267" s="31">
        <f>100*AG267/$V267</f>
        <v>14.2373560786584</v>
      </c>
      <c r="AI267" s="29">
        <f>IF(AH267&gt;$V$8,1,0)</f>
        <v>0</v>
      </c>
      <c r="AJ267" s="31">
        <f>IF($I267=AG$16,AH267,0)</f>
        <v>0</v>
      </c>
      <c r="AK267" s="29">
        <v>6664</v>
      </c>
      <c r="AL267" s="31">
        <f>100*AK267/$V267</f>
        <v>14.8408792285593</v>
      </c>
      <c r="AM267" s="29">
        <f>IF(AL267&gt;$V$8,1,0)</f>
        <v>0</v>
      </c>
      <c r="AN267" s="31">
        <f>IF($I267=AK$16,AL267,0)</f>
        <v>0</v>
      </c>
      <c r="AO267" s="29">
        <v>2414</v>
      </c>
      <c r="AP267" s="31">
        <f>100*AO267/$V267</f>
        <v>5.37603278177405</v>
      </c>
      <c r="AQ267" s="29">
        <f>IF(AP267&gt;$V$8,1,0)</f>
        <v>0</v>
      </c>
      <c r="AR267" s="31">
        <f>IF($I267=AO$16,AP267,0)</f>
        <v>0</v>
      </c>
      <c r="AS267" s="29">
        <v>0</v>
      </c>
      <c r="AT267" s="31">
        <f>100*AS267/$V267</f>
        <v>0</v>
      </c>
      <c r="AU267" s="29">
        <f>IF(AT267&gt;$V$8,1,0)</f>
        <v>0</v>
      </c>
      <c r="AV267" s="31">
        <f>IF($I267=AS$16,AT267,0)</f>
        <v>0</v>
      </c>
      <c r="AW267" s="29">
        <v>0</v>
      </c>
      <c r="AX267" s="31">
        <f>100*AW267/$V267</f>
        <v>0</v>
      </c>
      <c r="AY267" s="29">
        <f>IF(AX267&gt;$V$8,1,0)</f>
        <v>0</v>
      </c>
      <c r="AZ267" s="31">
        <f>IF($I267=AW$16,AX267,0)</f>
        <v>0</v>
      </c>
      <c r="BA267" s="29">
        <v>0</v>
      </c>
      <c r="BB267" s="31">
        <f>100*BA267/$V267</f>
        <v>0</v>
      </c>
      <c r="BC267" s="29">
        <f>IF(BB267&gt;$V$8,1,0)</f>
        <v>0</v>
      </c>
      <c r="BD267" s="31">
        <f>IF($I267=BA$16,BB267,0)</f>
        <v>0</v>
      </c>
      <c r="BE267" s="29">
        <v>0</v>
      </c>
      <c r="BF267" s="31">
        <f>100*BE267/$V267</f>
        <v>0</v>
      </c>
      <c r="BG267" s="29">
        <f>IF(BF267&gt;$V$8,1,0)</f>
        <v>0</v>
      </c>
      <c r="BH267" s="31">
        <f>IF($I267=BE$16,BF267,0)</f>
        <v>0</v>
      </c>
      <c r="BI267" s="29">
        <v>0</v>
      </c>
      <c r="BJ267" s="31">
        <f>100*BI267/$V267</f>
        <v>0</v>
      </c>
      <c r="BK267" s="29">
        <f>IF(BJ267&gt;$V$8,1,0)</f>
        <v>0</v>
      </c>
      <c r="BL267" s="31">
        <f>IF($I267=BI$16,BJ267,0)</f>
        <v>0</v>
      </c>
      <c r="BM267" s="29">
        <v>0</v>
      </c>
      <c r="BN267" s="31">
        <f>100*BM267/$V267</f>
        <v>0</v>
      </c>
      <c r="BO267" s="29">
        <f>IF(BN267&gt;$V$8,1,0)</f>
        <v>0</v>
      </c>
      <c r="BP267" s="31">
        <f>IF($I267=BM$16,BN267,0)</f>
        <v>0</v>
      </c>
      <c r="BQ267" s="29">
        <v>0</v>
      </c>
      <c r="BR267" s="31">
        <f>100*BQ267/$V267</f>
        <v>0</v>
      </c>
      <c r="BS267" s="29">
        <f>IF(BR267&gt;$V$8,1,0)</f>
        <v>0</v>
      </c>
      <c r="BT267" s="31">
        <f>IF($I267=BQ$16,BR267,0)</f>
        <v>0</v>
      </c>
      <c r="BU267" s="29">
        <v>0</v>
      </c>
      <c r="BV267" s="31">
        <f>100*BU267/$V267</f>
        <v>0</v>
      </c>
      <c r="BW267" s="29">
        <f>IF(BV267&gt;$V$8,1,0)</f>
        <v>0</v>
      </c>
      <c r="BX267" s="31">
        <f>IF($I267=BU$16,BV267,0)</f>
        <v>0</v>
      </c>
      <c r="BY267" s="29">
        <v>0</v>
      </c>
      <c r="BZ267" s="29">
        <v>0</v>
      </c>
      <c r="CA267" s="28"/>
      <c r="CB267" s="20"/>
      <c r="CC267" s="21"/>
    </row>
    <row r="268" ht="15.75" customHeight="1">
      <c r="A268" t="s" s="32">
        <v>624</v>
      </c>
      <c r="B268" t="s" s="71">
        <f>_xlfn.IFS(H268=0,F268,K268=1,I268,L268=1,Q268)</f>
        <v>17</v>
      </c>
      <c r="C268" s="72">
        <f>_xlfn.IFS(H268=0,G268,K268=1,J268,L268=1,R268)</f>
        <v>25.3382166081172</v>
      </c>
      <c r="D268" t="s" s="68">
        <f>IF(F268="Lab","over","under")</f>
        <v>111</v>
      </c>
      <c r="E268" t="s" s="68">
        <v>591</v>
      </c>
      <c r="F268" t="s" s="74">
        <v>9</v>
      </c>
      <c r="G268" s="81">
        <f>AD268</f>
        <v>41.849166604380</v>
      </c>
      <c r="H268" s="82">
        <f>K268+L268</f>
        <v>1</v>
      </c>
      <c r="I268" t="s" s="77">
        <v>17</v>
      </c>
      <c r="J268" s="81">
        <f>AN268</f>
        <v>25.3382166081172</v>
      </c>
      <c r="K268" s="82">
        <v>1</v>
      </c>
      <c r="L268" s="13"/>
      <c r="M268" s="13"/>
      <c r="N268" s="13"/>
      <c r="O268" t="s" s="68">
        <v>625</v>
      </c>
      <c r="P268" t="s" s="68">
        <v>624</v>
      </c>
      <c r="Q268" t="s" s="78">
        <v>29</v>
      </c>
      <c r="R268" s="83">
        <f>100*S268</f>
        <v>13.329347</v>
      </c>
      <c r="S268" s="35">
        <v>0.13329347</v>
      </c>
      <c r="T268" s="16"/>
      <c r="U268" s="37">
        <v>76291</v>
      </c>
      <c r="V268" s="37">
        <v>40137</v>
      </c>
      <c r="W268" s="37">
        <v>132</v>
      </c>
      <c r="X268" s="37">
        <v>6627</v>
      </c>
      <c r="Y268" s="37">
        <v>3765</v>
      </c>
      <c r="Z268" s="38">
        <f>100*Y268/$V268</f>
        <v>9.38037222512893</v>
      </c>
      <c r="AA268" s="37">
        <f>IF(Z268&gt;$V$8,1,0)</f>
        <v>0</v>
      </c>
      <c r="AB268" s="38">
        <f>IF($I268=Y$16,Z268,0)</f>
        <v>0</v>
      </c>
      <c r="AC268" s="37">
        <v>16797</v>
      </c>
      <c r="AD268" s="38">
        <f>100*AC268/$V268</f>
        <v>41.849166604380</v>
      </c>
      <c r="AE268" s="37">
        <f>IF(AD268&gt;$V$8,1,0)</f>
        <v>0</v>
      </c>
      <c r="AF268" s="38">
        <f>IF($I268=AC$16,AD268,0)</f>
        <v>0</v>
      </c>
      <c r="AG268" s="37">
        <v>2344</v>
      </c>
      <c r="AH268" s="38">
        <f>100*AG268/$V268</f>
        <v>5.83999800682662</v>
      </c>
      <c r="AI268" s="37">
        <f>IF(AH268&gt;$V$8,1,0)</f>
        <v>0</v>
      </c>
      <c r="AJ268" s="38">
        <f>IF($I268=AG$16,AH268,0)</f>
        <v>0</v>
      </c>
      <c r="AK268" s="37">
        <v>10170</v>
      </c>
      <c r="AL268" s="38">
        <f>100*AK268/$V268</f>
        <v>25.3382166081172</v>
      </c>
      <c r="AM268" s="37">
        <f>IF(AL268&gt;$V$8,1,0)</f>
        <v>0</v>
      </c>
      <c r="AN268" s="38">
        <f>IF($I268=AK$16,AL268,0)</f>
        <v>25.3382166081172</v>
      </c>
      <c r="AO268" s="37">
        <v>1711</v>
      </c>
      <c r="AP268" s="38">
        <f>100*AO268/$V268</f>
        <v>4.26289956897626</v>
      </c>
      <c r="AQ268" s="37">
        <f>IF(AP268&gt;$V$8,1,0)</f>
        <v>0</v>
      </c>
      <c r="AR268" s="38">
        <f>IF($I268=AO$16,AP268,0)</f>
        <v>0</v>
      </c>
      <c r="AS268" s="37">
        <v>0</v>
      </c>
      <c r="AT268" s="38">
        <f>100*AS268/$V268</f>
        <v>0</v>
      </c>
      <c r="AU268" s="37">
        <f>IF(AT268&gt;$V$8,1,0)</f>
        <v>0</v>
      </c>
      <c r="AV268" s="38">
        <f>IF($I268=AS$16,AT268,0)</f>
        <v>0</v>
      </c>
      <c r="AW268" s="37">
        <v>5350</v>
      </c>
      <c r="AX268" s="38">
        <f>100*AW268/$V268</f>
        <v>13.329346986571</v>
      </c>
      <c r="AY268" s="37">
        <f>IF(AX268&gt;$V$8,1,0)</f>
        <v>0</v>
      </c>
      <c r="AZ268" s="38">
        <f>IF($I268=AW$16,AX268,0)</f>
        <v>0</v>
      </c>
      <c r="BA268" s="37">
        <v>0</v>
      </c>
      <c r="BB268" s="38">
        <f>100*BA268/$V268</f>
        <v>0</v>
      </c>
      <c r="BC268" s="37">
        <f>IF(BB268&gt;$V$8,1,0)</f>
        <v>0</v>
      </c>
      <c r="BD268" s="38">
        <f>IF($I268=BA$16,BB268,0)</f>
        <v>0</v>
      </c>
      <c r="BE268" s="37">
        <v>0</v>
      </c>
      <c r="BF268" s="38">
        <f>100*BE268/$V268</f>
        <v>0</v>
      </c>
      <c r="BG268" s="37">
        <f>IF(BF268&gt;$V$8,1,0)</f>
        <v>0</v>
      </c>
      <c r="BH268" s="38">
        <f>IF($I268=BE$16,BF268,0)</f>
        <v>0</v>
      </c>
      <c r="BI268" s="37">
        <v>0</v>
      </c>
      <c r="BJ268" s="38">
        <f>100*BI268/$V268</f>
        <v>0</v>
      </c>
      <c r="BK268" s="37">
        <f>IF(BJ268&gt;$V$8,1,0)</f>
        <v>0</v>
      </c>
      <c r="BL268" s="38">
        <f>IF($I268=BI$16,BJ268,0)</f>
        <v>0</v>
      </c>
      <c r="BM268" s="37">
        <v>0</v>
      </c>
      <c r="BN268" s="38">
        <f>100*BM268/$V268</f>
        <v>0</v>
      </c>
      <c r="BO268" s="37">
        <f>IF(BN268&gt;$V$8,1,0)</f>
        <v>0</v>
      </c>
      <c r="BP268" s="38">
        <f>IF($I268=BM$16,BN268,0)</f>
        <v>0</v>
      </c>
      <c r="BQ268" s="37">
        <v>0</v>
      </c>
      <c r="BR268" s="38">
        <f>100*BQ268/$V268</f>
        <v>0</v>
      </c>
      <c r="BS268" s="37">
        <f>IF(BR268&gt;$V$8,1,0)</f>
        <v>0</v>
      </c>
      <c r="BT268" s="38">
        <f>IF($I268=BQ$16,BR268,0)</f>
        <v>0</v>
      </c>
      <c r="BU268" s="37">
        <v>0</v>
      </c>
      <c r="BV268" s="38">
        <f>100*BU268/$V268</f>
        <v>0</v>
      </c>
      <c r="BW268" s="37">
        <f>IF(BV268&gt;$V$8,1,0)</f>
        <v>0</v>
      </c>
      <c r="BX268" s="38">
        <f>IF($I268=BU$16,BV268,0)</f>
        <v>0</v>
      </c>
      <c r="BY268" s="37">
        <v>0</v>
      </c>
      <c r="BZ268" s="37">
        <v>0</v>
      </c>
      <c r="CA268" s="16"/>
      <c r="CB268" s="20"/>
      <c r="CC268" s="21"/>
    </row>
    <row r="269" ht="15.75" customHeight="1">
      <c r="A269" t="s" s="32">
        <v>626</v>
      </c>
      <c r="B269" t="s" s="71">
        <f>_xlfn.IFS(H269=0,F269,K269=1,I269,L269=1,Q269)</f>
        <v>25</v>
      </c>
      <c r="C269" s="72">
        <f>_xlfn.IFS(H269=0,G269,K269=1,J269,L269=1,R269)</f>
        <v>31.9552598046156</v>
      </c>
      <c r="D269" t="s" s="73">
        <f>IF(F269="Lab","over","under")</f>
        <v>111</v>
      </c>
      <c r="E269" t="s" s="73">
        <v>591</v>
      </c>
      <c r="F269" t="s" s="74">
        <v>9</v>
      </c>
      <c r="G269" s="75">
        <f>AD269</f>
        <v>41.7575156921044</v>
      </c>
      <c r="H269" s="76">
        <f>K269+L269</f>
        <v>1</v>
      </c>
      <c r="I269" t="s" s="77">
        <v>25</v>
      </c>
      <c r="J269" s="75">
        <f>AV269</f>
        <v>31.9552598046156</v>
      </c>
      <c r="K269" s="76">
        <v>1</v>
      </c>
      <c r="L269" s="25"/>
      <c r="M269" s="25"/>
      <c r="N269" s="25"/>
      <c r="O269" t="s" s="73">
        <v>627</v>
      </c>
      <c r="P269" t="s" s="73">
        <v>626</v>
      </c>
      <c r="Q269" t="s" s="78">
        <v>21</v>
      </c>
      <c r="R269" s="79">
        <f>100*S269</f>
        <v>13.1058568</v>
      </c>
      <c r="S269" s="80">
        <v>0.131058568</v>
      </c>
      <c r="T269" s="28"/>
      <c r="U269" s="29">
        <v>70219</v>
      </c>
      <c r="V269" s="29">
        <v>42378</v>
      </c>
      <c r="W269" s="29">
        <v>144</v>
      </c>
      <c r="X269" s="29">
        <v>4154</v>
      </c>
      <c r="Y269" s="29">
        <v>1617</v>
      </c>
      <c r="Z269" s="31">
        <f>100*Y269/$V269</f>
        <v>3.81565906838454</v>
      </c>
      <c r="AA269" s="29">
        <f>IF(Z269&gt;$V$8,1,0)</f>
        <v>0</v>
      </c>
      <c r="AB269" s="31">
        <f>IF($I269=Y$16,Z269,0)</f>
        <v>0</v>
      </c>
      <c r="AC269" s="29">
        <v>17696</v>
      </c>
      <c r="AD269" s="31">
        <f>100*AC269/$V269</f>
        <v>41.7575156921044</v>
      </c>
      <c r="AE269" s="29">
        <f>IF(AD269&gt;$V$8,1,0)</f>
        <v>0</v>
      </c>
      <c r="AF269" s="31">
        <f>IF($I269=AC$16,AD269,0)</f>
        <v>0</v>
      </c>
      <c r="AG269" s="29">
        <v>1316</v>
      </c>
      <c r="AH269" s="31">
        <f>100*AG269/$V269</f>
        <v>3.10538486950776</v>
      </c>
      <c r="AI269" s="29">
        <f>IF(AH269&gt;$V$8,1,0)</f>
        <v>0</v>
      </c>
      <c r="AJ269" s="31">
        <f>IF($I269=AG$16,AH269,0)</f>
        <v>0</v>
      </c>
      <c r="AK269" s="29">
        <v>1736</v>
      </c>
      <c r="AL269" s="31">
        <f>100*AK269/$V269</f>
        <v>4.09646514701024</v>
      </c>
      <c r="AM269" s="29">
        <f>IF(AL269&gt;$V$8,1,0)</f>
        <v>0</v>
      </c>
      <c r="AN269" s="31">
        <f>IF($I269=AK$16,AL269,0)</f>
        <v>0</v>
      </c>
      <c r="AO269" s="29">
        <v>5554</v>
      </c>
      <c r="AP269" s="31">
        <f>100*AO269/$V269</f>
        <v>13.1058568124971</v>
      </c>
      <c r="AQ269" s="29">
        <f>IF(AP269&gt;$V$8,1,0)</f>
        <v>0</v>
      </c>
      <c r="AR269" s="31">
        <f>IF($I269=AO$16,AP269,0)</f>
        <v>0</v>
      </c>
      <c r="AS269" s="29">
        <v>13542</v>
      </c>
      <c r="AT269" s="31">
        <f>100*AS269/$V269</f>
        <v>31.9552598046156</v>
      </c>
      <c r="AU269" s="29">
        <f>IF(AT269&gt;$V$8,1,0)</f>
        <v>0</v>
      </c>
      <c r="AV269" s="31">
        <f>IF($I269=AS$16,AT269,0)</f>
        <v>31.9552598046156</v>
      </c>
      <c r="AW269" s="29">
        <v>0</v>
      </c>
      <c r="AX269" s="31">
        <f>100*AW269/$V269</f>
        <v>0</v>
      </c>
      <c r="AY269" s="29">
        <f>IF(AX269&gt;$V$8,1,0)</f>
        <v>0</v>
      </c>
      <c r="AZ269" s="31">
        <f>IF($I269=AW$16,AX269,0)</f>
        <v>0</v>
      </c>
      <c r="BA269" s="29">
        <v>0</v>
      </c>
      <c r="BB269" s="31">
        <f>100*BA269/$V269</f>
        <v>0</v>
      </c>
      <c r="BC269" s="29">
        <f>IF(BB269&gt;$V$8,1,0)</f>
        <v>0</v>
      </c>
      <c r="BD269" s="31">
        <f>IF($I269=BA$16,BB269,0)</f>
        <v>0</v>
      </c>
      <c r="BE269" s="29">
        <v>0</v>
      </c>
      <c r="BF269" s="31">
        <f>100*BE269/$V269</f>
        <v>0</v>
      </c>
      <c r="BG269" s="29">
        <f>IF(BF269&gt;$V$8,1,0)</f>
        <v>0</v>
      </c>
      <c r="BH269" s="31">
        <f>IF($I269=BE$16,BF269,0)</f>
        <v>0</v>
      </c>
      <c r="BI269" s="29">
        <v>0</v>
      </c>
      <c r="BJ269" s="31">
        <f>100*BI269/$V269</f>
        <v>0</v>
      </c>
      <c r="BK269" s="29">
        <f>IF(BJ269&gt;$V$8,1,0)</f>
        <v>0</v>
      </c>
      <c r="BL269" s="31">
        <f>IF($I269=BI$16,BJ269,0)</f>
        <v>0</v>
      </c>
      <c r="BM269" s="29">
        <v>0</v>
      </c>
      <c r="BN269" s="31">
        <f>100*BM269/$V269</f>
        <v>0</v>
      </c>
      <c r="BO269" s="29">
        <f>IF(BN269&gt;$V$8,1,0)</f>
        <v>0</v>
      </c>
      <c r="BP269" s="31">
        <f>IF($I269=BM$16,BN269,0)</f>
        <v>0</v>
      </c>
      <c r="BQ269" s="29">
        <v>0</v>
      </c>
      <c r="BR269" s="31">
        <f>100*BQ269/$V269</f>
        <v>0</v>
      </c>
      <c r="BS269" s="29">
        <f>IF(BR269&gt;$V$8,1,0)</f>
        <v>0</v>
      </c>
      <c r="BT269" s="31">
        <f>IF($I269=BQ$16,BR269,0)</f>
        <v>0</v>
      </c>
      <c r="BU269" s="29">
        <v>0</v>
      </c>
      <c r="BV269" s="31">
        <f>100*BU269/$V269</f>
        <v>0</v>
      </c>
      <c r="BW269" s="29">
        <f>IF(BV269&gt;$V$8,1,0)</f>
        <v>0</v>
      </c>
      <c r="BX269" s="31">
        <f>IF($I269=BU$16,BV269,0)</f>
        <v>0</v>
      </c>
      <c r="BY269" s="29">
        <v>550</v>
      </c>
      <c r="BZ269" s="29">
        <v>0</v>
      </c>
      <c r="CA269" s="28"/>
      <c r="CB269" s="20"/>
      <c r="CC269" s="21"/>
    </row>
    <row r="270" ht="15.75" customHeight="1">
      <c r="A270" t="s" s="32">
        <v>628</v>
      </c>
      <c r="B270" t="s" s="71">
        <f>_xlfn.IFS(H270=0,F270,K270=1,I270,L270=1,Q270)</f>
        <v>9</v>
      </c>
      <c r="C270" s="72">
        <f>_xlfn.IFS(H270=0,G270,K270=1,J270,L270=1,R270)</f>
        <v>41.7101701469451</v>
      </c>
      <c r="D270" t="s" s="68">
        <f>IF(F270="Lab","over","under")</f>
        <v>111</v>
      </c>
      <c r="E270" t="s" s="68">
        <v>591</v>
      </c>
      <c r="F270" t="s" s="74">
        <v>9</v>
      </c>
      <c r="G270" s="81">
        <f>AD270</f>
        <v>41.7101701469451</v>
      </c>
      <c r="H270" s="82">
        <f>K270+L270</f>
        <v>0</v>
      </c>
      <c r="I270" t="s" s="77">
        <v>5</v>
      </c>
      <c r="J270" s="81">
        <f>AB270</f>
        <v>32.5430201082753</v>
      </c>
      <c r="K270" s="13"/>
      <c r="L270" s="13"/>
      <c r="M270" s="13"/>
      <c r="N270" s="13"/>
      <c r="O270" t="s" s="68">
        <v>629</v>
      </c>
      <c r="P270" t="s" s="68">
        <v>628</v>
      </c>
      <c r="Q270" t="s" s="78">
        <v>13</v>
      </c>
      <c r="R270" s="83">
        <f>100*S270</f>
        <v>7.2819992</v>
      </c>
      <c r="S270" s="35">
        <v>0.072819992</v>
      </c>
      <c r="T270" s="16"/>
      <c r="U270" s="37">
        <v>80027</v>
      </c>
      <c r="V270" s="37">
        <v>41376</v>
      </c>
      <c r="W270" s="37">
        <v>199</v>
      </c>
      <c r="X270" s="37">
        <v>3793</v>
      </c>
      <c r="Y270" s="37">
        <v>13465</v>
      </c>
      <c r="Z270" s="38">
        <f>100*Y270/$V270</f>
        <v>32.5430201082753</v>
      </c>
      <c r="AA270" s="37">
        <f>IF(Z270&gt;$V$8,1,0)</f>
        <v>0</v>
      </c>
      <c r="AB270" s="38">
        <f>IF($I270=Y$16,Z270,0)</f>
        <v>32.5430201082753</v>
      </c>
      <c r="AC270" s="37">
        <v>17258</v>
      </c>
      <c r="AD270" s="38">
        <f>100*AC270/$V270</f>
        <v>41.7101701469451</v>
      </c>
      <c r="AE270" s="37">
        <f>IF(AD270&gt;$V$8,1,0)</f>
        <v>0</v>
      </c>
      <c r="AF270" s="38">
        <f>IF($I270=AC$16,AD270,0)</f>
        <v>0</v>
      </c>
      <c r="AG270" s="37">
        <v>3013</v>
      </c>
      <c r="AH270" s="38">
        <f>100*AG270/$V270</f>
        <v>7.2819992266048</v>
      </c>
      <c r="AI270" s="37">
        <f>IF(AH270&gt;$V$8,1,0)</f>
        <v>0</v>
      </c>
      <c r="AJ270" s="38">
        <f>IF($I270=AG$16,AH270,0)</f>
        <v>0</v>
      </c>
      <c r="AK270" s="37">
        <v>2061</v>
      </c>
      <c r="AL270" s="38">
        <f>100*AK270/$V270</f>
        <v>4.98114849187935</v>
      </c>
      <c r="AM270" s="37">
        <f>IF(AL270&gt;$V$8,1,0)</f>
        <v>0</v>
      </c>
      <c r="AN270" s="38">
        <f>IF($I270=AK$16,AL270,0)</f>
        <v>0</v>
      </c>
      <c r="AO270" s="37">
        <v>2805</v>
      </c>
      <c r="AP270" s="38">
        <f>100*AO270/$V270</f>
        <v>6.77929234338747</v>
      </c>
      <c r="AQ270" s="37">
        <f>IF(AP270&gt;$V$8,1,0)</f>
        <v>0</v>
      </c>
      <c r="AR270" s="38">
        <f>IF($I270=AO$16,AP270,0)</f>
        <v>0</v>
      </c>
      <c r="AS270" s="37">
        <v>0</v>
      </c>
      <c r="AT270" s="38">
        <f>100*AS270/$V270</f>
        <v>0</v>
      </c>
      <c r="AU270" s="37">
        <f>IF(AT270&gt;$V$8,1,0)</f>
        <v>0</v>
      </c>
      <c r="AV270" s="38">
        <f>IF($I270=AS$16,AT270,0)</f>
        <v>0</v>
      </c>
      <c r="AW270" s="37">
        <v>0</v>
      </c>
      <c r="AX270" s="38">
        <f>100*AW270/$V270</f>
        <v>0</v>
      </c>
      <c r="AY270" s="37">
        <f>IF(AX270&gt;$V$8,1,0)</f>
        <v>0</v>
      </c>
      <c r="AZ270" s="38">
        <f>IF($I270=AW$16,AX270,0)</f>
        <v>0</v>
      </c>
      <c r="BA270" s="37">
        <v>0</v>
      </c>
      <c r="BB270" s="38">
        <f>100*BA270/$V270</f>
        <v>0</v>
      </c>
      <c r="BC270" s="37">
        <f>IF(BB270&gt;$V$8,1,0)</f>
        <v>0</v>
      </c>
      <c r="BD270" s="38">
        <f>IF($I270=BA$16,BB270,0)</f>
        <v>0</v>
      </c>
      <c r="BE270" s="37">
        <v>0</v>
      </c>
      <c r="BF270" s="38">
        <f>100*BE270/$V270</f>
        <v>0</v>
      </c>
      <c r="BG270" s="37">
        <f>IF(BF270&gt;$V$8,1,0)</f>
        <v>0</v>
      </c>
      <c r="BH270" s="38">
        <f>IF($I270=BE$16,BF270,0)</f>
        <v>0</v>
      </c>
      <c r="BI270" s="37">
        <v>0</v>
      </c>
      <c r="BJ270" s="38">
        <f>100*BI270/$V270</f>
        <v>0</v>
      </c>
      <c r="BK270" s="37">
        <f>IF(BJ270&gt;$V$8,1,0)</f>
        <v>0</v>
      </c>
      <c r="BL270" s="38">
        <f>IF($I270=BI$16,BJ270,0)</f>
        <v>0</v>
      </c>
      <c r="BM270" s="37">
        <v>0</v>
      </c>
      <c r="BN270" s="38">
        <f>100*BM270/$V270</f>
        <v>0</v>
      </c>
      <c r="BO270" s="37">
        <f>IF(BN270&gt;$V$8,1,0)</f>
        <v>0</v>
      </c>
      <c r="BP270" s="38">
        <f>IF($I270=BM$16,BN270,0)</f>
        <v>0</v>
      </c>
      <c r="BQ270" s="37">
        <v>0</v>
      </c>
      <c r="BR270" s="38">
        <f>100*BQ270/$V270</f>
        <v>0</v>
      </c>
      <c r="BS270" s="37">
        <f>IF(BR270&gt;$V$8,1,0)</f>
        <v>0</v>
      </c>
      <c r="BT270" s="38">
        <f>IF($I270=BQ$16,BR270,0)</f>
        <v>0</v>
      </c>
      <c r="BU270" s="37">
        <v>0</v>
      </c>
      <c r="BV270" s="38">
        <f>100*BU270/$V270</f>
        <v>0</v>
      </c>
      <c r="BW270" s="37">
        <f>IF(BV270&gt;$V$8,1,0)</f>
        <v>0</v>
      </c>
      <c r="BX270" s="38">
        <f>IF($I270=BU$16,BV270,0)</f>
        <v>0</v>
      </c>
      <c r="BY270" s="37">
        <v>0</v>
      </c>
      <c r="BZ270" s="37">
        <v>0</v>
      </c>
      <c r="CA270" s="16"/>
      <c r="CB270" s="20"/>
      <c r="CC270" s="21"/>
    </row>
    <row r="271" ht="15.75" customHeight="1">
      <c r="A271" t="s" s="32">
        <v>630</v>
      </c>
      <c r="B271" t="s" s="71">
        <f>_xlfn.IFS(H271=0,F271,K271=1,I271,L271=1,Q271)</f>
        <v>9</v>
      </c>
      <c r="C271" s="72">
        <f>_xlfn.IFS(H271=0,G271,K271=1,J271,L271=1,R271)</f>
        <v>41.6046966731898</v>
      </c>
      <c r="D271" t="s" s="73">
        <f>IF(F271="Lab","over","under")</f>
        <v>111</v>
      </c>
      <c r="E271" t="s" s="73">
        <v>591</v>
      </c>
      <c r="F271" t="s" s="74">
        <v>9</v>
      </c>
      <c r="G271" s="75">
        <f>AD271</f>
        <v>41.6046966731898</v>
      </c>
      <c r="H271" s="76">
        <f>K271+L271</f>
        <v>0</v>
      </c>
      <c r="I271" t="s" s="77">
        <v>5</v>
      </c>
      <c r="J271" s="75">
        <f>AB271</f>
        <v>22.7897368993259</v>
      </c>
      <c r="K271" s="25"/>
      <c r="L271" s="25"/>
      <c r="M271" s="25"/>
      <c r="N271" s="25"/>
      <c r="O271" t="s" s="73">
        <v>631</v>
      </c>
      <c r="P271" t="s" s="73">
        <v>630</v>
      </c>
      <c r="Q271" t="s" s="78">
        <v>17</v>
      </c>
      <c r="R271" s="79">
        <f>100*S271</f>
        <v>16.0926288</v>
      </c>
      <c r="S271" s="80">
        <v>0.160926288</v>
      </c>
      <c r="T271" s="28"/>
      <c r="U271" s="29">
        <v>75939</v>
      </c>
      <c r="V271" s="29">
        <v>45990</v>
      </c>
      <c r="W271" s="29">
        <v>183</v>
      </c>
      <c r="X271" s="29">
        <v>8653</v>
      </c>
      <c r="Y271" s="29">
        <v>10481</v>
      </c>
      <c r="Z271" s="31">
        <f>100*Y271/$V271</f>
        <v>22.7897368993259</v>
      </c>
      <c r="AA271" s="29">
        <f>IF(Z271&gt;$V$8,1,0)</f>
        <v>0</v>
      </c>
      <c r="AB271" s="31">
        <f>IF($I271=Y$16,Z271,0)</f>
        <v>22.7897368993259</v>
      </c>
      <c r="AC271" s="29">
        <v>19134</v>
      </c>
      <c r="AD271" s="31">
        <f>100*AC271/$V271</f>
        <v>41.6046966731898</v>
      </c>
      <c r="AE271" s="29">
        <f>IF(AD271&gt;$V$8,1,0)</f>
        <v>0</v>
      </c>
      <c r="AF271" s="31">
        <f>IF($I271=AC$16,AD271,0)</f>
        <v>0</v>
      </c>
      <c r="AG271" s="29">
        <v>2586</v>
      </c>
      <c r="AH271" s="31">
        <f>100*AG271/$V271</f>
        <v>5.62296151337247</v>
      </c>
      <c r="AI271" s="29">
        <f>IF(AH271&gt;$V$8,1,0)</f>
        <v>0</v>
      </c>
      <c r="AJ271" s="31">
        <f>IF($I271=AG$16,AH271,0)</f>
        <v>0</v>
      </c>
      <c r="AK271" s="29">
        <v>7401</v>
      </c>
      <c r="AL271" s="31">
        <f>100*AK271/$V271</f>
        <v>16.0926288323549</v>
      </c>
      <c r="AM271" s="29">
        <f>IF(AL271&gt;$V$8,1,0)</f>
        <v>0</v>
      </c>
      <c r="AN271" s="31">
        <f>IF($I271=AK$16,AL271,0)</f>
        <v>0</v>
      </c>
      <c r="AO271" s="29">
        <v>5761</v>
      </c>
      <c r="AP271" s="31">
        <f>100*AO271/$V271</f>
        <v>12.5266362252664</v>
      </c>
      <c r="AQ271" s="29">
        <f>IF(AP271&gt;$V$8,1,0)</f>
        <v>0</v>
      </c>
      <c r="AR271" s="31">
        <f>IF($I271=AO$16,AP271,0)</f>
        <v>0</v>
      </c>
      <c r="AS271" s="29">
        <v>0</v>
      </c>
      <c r="AT271" s="31">
        <f>100*AS271/$V271</f>
        <v>0</v>
      </c>
      <c r="AU271" s="29">
        <f>IF(AT271&gt;$V$8,1,0)</f>
        <v>0</v>
      </c>
      <c r="AV271" s="31">
        <f>IF($I271=AS$16,AT271,0)</f>
        <v>0</v>
      </c>
      <c r="AW271" s="29">
        <v>0</v>
      </c>
      <c r="AX271" s="31">
        <f>100*AW271/$V271</f>
        <v>0</v>
      </c>
      <c r="AY271" s="29">
        <f>IF(AX271&gt;$V$8,1,0)</f>
        <v>0</v>
      </c>
      <c r="AZ271" s="31">
        <f>IF($I271=AW$16,AX271,0)</f>
        <v>0</v>
      </c>
      <c r="BA271" s="29">
        <v>0</v>
      </c>
      <c r="BB271" s="31">
        <f>100*BA271/$V271</f>
        <v>0</v>
      </c>
      <c r="BC271" s="29">
        <f>IF(BB271&gt;$V$8,1,0)</f>
        <v>0</v>
      </c>
      <c r="BD271" s="31">
        <f>IF($I271=BA$16,BB271,0)</f>
        <v>0</v>
      </c>
      <c r="BE271" s="29">
        <v>0</v>
      </c>
      <c r="BF271" s="31">
        <f>100*BE271/$V271</f>
        <v>0</v>
      </c>
      <c r="BG271" s="29">
        <f>IF(BF271&gt;$V$8,1,0)</f>
        <v>0</v>
      </c>
      <c r="BH271" s="31">
        <f>IF($I271=BE$16,BF271,0)</f>
        <v>0</v>
      </c>
      <c r="BI271" s="29">
        <v>0</v>
      </c>
      <c r="BJ271" s="31">
        <f>100*BI271/$V271</f>
        <v>0</v>
      </c>
      <c r="BK271" s="29">
        <f>IF(BJ271&gt;$V$8,1,0)</f>
        <v>0</v>
      </c>
      <c r="BL271" s="31">
        <f>IF($I271=BI$16,BJ271,0)</f>
        <v>0</v>
      </c>
      <c r="BM271" s="29">
        <v>0</v>
      </c>
      <c r="BN271" s="31">
        <f>100*BM271/$V271</f>
        <v>0</v>
      </c>
      <c r="BO271" s="29">
        <f>IF(BN271&gt;$V$8,1,0)</f>
        <v>0</v>
      </c>
      <c r="BP271" s="31">
        <f>IF($I271=BM$16,BN271,0)</f>
        <v>0</v>
      </c>
      <c r="BQ271" s="29">
        <v>0</v>
      </c>
      <c r="BR271" s="31">
        <f>100*BQ271/$V271</f>
        <v>0</v>
      </c>
      <c r="BS271" s="29">
        <f>IF(BR271&gt;$V$8,1,0)</f>
        <v>0</v>
      </c>
      <c r="BT271" s="31">
        <f>IF($I271=BQ$16,BR271,0)</f>
        <v>0</v>
      </c>
      <c r="BU271" s="29">
        <v>0</v>
      </c>
      <c r="BV271" s="31">
        <f>100*BU271/$V271</f>
        <v>0</v>
      </c>
      <c r="BW271" s="29">
        <f>IF(BV271&gt;$V$8,1,0)</f>
        <v>0</v>
      </c>
      <c r="BX271" s="31">
        <f>IF($I271=BU$16,BV271,0)</f>
        <v>0</v>
      </c>
      <c r="BY271" s="29">
        <v>489</v>
      </c>
      <c r="BZ271" s="29">
        <v>0</v>
      </c>
      <c r="CA271" s="28"/>
      <c r="CB271" s="20"/>
      <c r="CC271" s="21"/>
    </row>
    <row r="272" ht="15.75" customHeight="1">
      <c r="A272" t="s" s="32">
        <v>632</v>
      </c>
      <c r="B272" t="s" s="71">
        <f>_xlfn.IFS(H272=0,F272,K272=1,I272,L272=1,Q272)</f>
        <v>9</v>
      </c>
      <c r="C272" s="72">
        <f>_xlfn.IFS(H272=0,G272,K272=1,J272,L272=1,R272)</f>
        <v>41.5023015403605</v>
      </c>
      <c r="D272" t="s" s="68">
        <f>IF(F272="Lab","over","under")</f>
        <v>111</v>
      </c>
      <c r="E272" t="s" s="68">
        <v>591</v>
      </c>
      <c r="F272" t="s" s="74">
        <v>9</v>
      </c>
      <c r="G272" s="81">
        <f>AD272</f>
        <v>41.5023015403605</v>
      </c>
      <c r="H272" s="82">
        <f>K272+L272</f>
        <v>0</v>
      </c>
      <c r="I272" t="s" s="77">
        <v>5</v>
      </c>
      <c r="J272" s="81">
        <f>AB272</f>
        <v>21.0738807313498</v>
      </c>
      <c r="K272" s="13"/>
      <c r="L272" s="13"/>
      <c r="M272" s="13"/>
      <c r="N272" s="13"/>
      <c r="O272" t="s" s="68">
        <v>633</v>
      </c>
      <c r="P272" t="s" s="68">
        <v>632</v>
      </c>
      <c r="Q272" t="s" s="78">
        <v>17</v>
      </c>
      <c r="R272" s="83">
        <f>100*S272</f>
        <v>13.1920693</v>
      </c>
      <c r="S272" s="35">
        <v>0.131920693</v>
      </c>
      <c r="T272" s="16"/>
      <c r="U272" s="37">
        <v>76982</v>
      </c>
      <c r="V272" s="37">
        <v>38887</v>
      </c>
      <c r="W272" s="37">
        <v>165</v>
      </c>
      <c r="X272" s="37">
        <v>7944</v>
      </c>
      <c r="Y272" s="37">
        <v>8195</v>
      </c>
      <c r="Z272" s="38">
        <f>100*Y272/$V272</f>
        <v>21.0738807313498</v>
      </c>
      <c r="AA272" s="37">
        <f>IF(Z272&gt;$V$8,1,0)</f>
        <v>0</v>
      </c>
      <c r="AB272" s="38">
        <f>IF($I272=Y$16,Z272,0)</f>
        <v>21.0738807313498</v>
      </c>
      <c r="AC272" s="37">
        <v>16139</v>
      </c>
      <c r="AD272" s="38">
        <f>100*AC272/$V272</f>
        <v>41.5023015403605</v>
      </c>
      <c r="AE272" s="37">
        <f>IF(AD272&gt;$V$8,1,0)</f>
        <v>0</v>
      </c>
      <c r="AF272" s="38">
        <f>IF($I272=AC$16,AD272,0)</f>
        <v>0</v>
      </c>
      <c r="AG272" s="37">
        <v>1821</v>
      </c>
      <c r="AH272" s="38">
        <f>100*AG272/$V272</f>
        <v>4.68279887880268</v>
      </c>
      <c r="AI272" s="37">
        <f>IF(AH272&gt;$V$8,1,0)</f>
        <v>0</v>
      </c>
      <c r="AJ272" s="38">
        <f>IF($I272=AG$16,AH272,0)</f>
        <v>0</v>
      </c>
      <c r="AK272" s="37">
        <v>5130</v>
      </c>
      <c r="AL272" s="38">
        <f>100*AK272/$V272</f>
        <v>13.1920693290817</v>
      </c>
      <c r="AM272" s="37">
        <f>IF(AL272&gt;$V$8,1,0)</f>
        <v>0</v>
      </c>
      <c r="AN272" s="38">
        <f>IF($I272=AK$16,AL272,0)</f>
        <v>0</v>
      </c>
      <c r="AO272" s="37">
        <v>2543</v>
      </c>
      <c r="AP272" s="38">
        <f>100*AO272/$V272</f>
        <v>6.53946048808085</v>
      </c>
      <c r="AQ272" s="37">
        <f>IF(AP272&gt;$V$8,1,0)</f>
        <v>0</v>
      </c>
      <c r="AR272" s="38">
        <f>IF($I272=AO$16,AP272,0)</f>
        <v>0</v>
      </c>
      <c r="AS272" s="37">
        <v>0</v>
      </c>
      <c r="AT272" s="38">
        <f>100*AS272/$V272</f>
        <v>0</v>
      </c>
      <c r="AU272" s="37">
        <f>IF(AT272&gt;$V$8,1,0)</f>
        <v>0</v>
      </c>
      <c r="AV272" s="38">
        <f>IF($I272=AS$16,AT272,0)</f>
        <v>0</v>
      </c>
      <c r="AW272" s="37">
        <v>0</v>
      </c>
      <c r="AX272" s="38">
        <f>100*AW272/$V272</f>
        <v>0</v>
      </c>
      <c r="AY272" s="37">
        <f>IF(AX272&gt;$V$8,1,0)</f>
        <v>0</v>
      </c>
      <c r="AZ272" s="38">
        <f>IF($I272=AW$16,AX272,0)</f>
        <v>0</v>
      </c>
      <c r="BA272" s="37">
        <v>0</v>
      </c>
      <c r="BB272" s="38">
        <f>100*BA272/$V272</f>
        <v>0</v>
      </c>
      <c r="BC272" s="37">
        <f>IF(BB272&gt;$V$8,1,0)</f>
        <v>0</v>
      </c>
      <c r="BD272" s="38">
        <f>IF($I272=BA$16,BB272,0)</f>
        <v>0</v>
      </c>
      <c r="BE272" s="37">
        <v>0</v>
      </c>
      <c r="BF272" s="38">
        <f>100*BE272/$V272</f>
        <v>0</v>
      </c>
      <c r="BG272" s="37">
        <f>IF(BF272&gt;$V$8,1,0)</f>
        <v>0</v>
      </c>
      <c r="BH272" s="38">
        <f>IF($I272=BE$16,BF272,0)</f>
        <v>0</v>
      </c>
      <c r="BI272" s="37">
        <v>0</v>
      </c>
      <c r="BJ272" s="38">
        <f>100*BI272/$V272</f>
        <v>0</v>
      </c>
      <c r="BK272" s="37">
        <f>IF(BJ272&gt;$V$8,1,0)</f>
        <v>0</v>
      </c>
      <c r="BL272" s="38">
        <f>IF($I272=BI$16,BJ272,0)</f>
        <v>0</v>
      </c>
      <c r="BM272" s="37">
        <v>0</v>
      </c>
      <c r="BN272" s="38">
        <f>100*BM272/$V272</f>
        <v>0</v>
      </c>
      <c r="BO272" s="37">
        <f>IF(BN272&gt;$V$8,1,0)</f>
        <v>0</v>
      </c>
      <c r="BP272" s="38">
        <f>IF($I272=BM$16,BN272,0)</f>
        <v>0</v>
      </c>
      <c r="BQ272" s="37">
        <v>0</v>
      </c>
      <c r="BR272" s="38">
        <f>100*BQ272/$V272</f>
        <v>0</v>
      </c>
      <c r="BS272" s="37">
        <f>IF(BR272&gt;$V$8,1,0)</f>
        <v>0</v>
      </c>
      <c r="BT272" s="38">
        <f>IF($I272=BQ$16,BR272,0)</f>
        <v>0</v>
      </c>
      <c r="BU272" s="37">
        <v>0</v>
      </c>
      <c r="BV272" s="38">
        <f>100*BU272/$V272</f>
        <v>0</v>
      </c>
      <c r="BW272" s="37">
        <f>IF(BV272&gt;$V$8,1,0)</f>
        <v>0</v>
      </c>
      <c r="BX272" s="38">
        <f>IF($I272=BU$16,BV272,0)</f>
        <v>0</v>
      </c>
      <c r="BY272" s="37">
        <v>556</v>
      </c>
      <c r="BZ272" s="37">
        <v>0</v>
      </c>
      <c r="CA272" s="16"/>
      <c r="CB272" s="20"/>
      <c r="CC272" s="21"/>
    </row>
    <row r="273" ht="19.95" customHeight="1">
      <c r="A273" t="s" s="32">
        <v>634</v>
      </c>
      <c r="B273" t="s" s="71">
        <f>_xlfn.IFS(H273=0,F273,K273=1,I273,L273=1,Q273)</f>
        <v>17</v>
      </c>
      <c r="C273" s="72">
        <f>_xlfn.IFS(H273=0,G273,K273=1,J273,L273=1,R273)</f>
        <v>20.359466997211</v>
      </c>
      <c r="D273" t="s" s="73">
        <f>IF(F273="Lab","over","under")</f>
        <v>111</v>
      </c>
      <c r="E273" t="s" s="73">
        <v>591</v>
      </c>
      <c r="F273" t="s" s="74">
        <v>9</v>
      </c>
      <c r="G273" s="75">
        <f>AD273</f>
        <v>41.4984148172868</v>
      </c>
      <c r="H273" s="76">
        <f>K273+L273</f>
        <v>1</v>
      </c>
      <c r="I273" t="s" s="77">
        <v>17</v>
      </c>
      <c r="J273" s="75">
        <f>AN273</f>
        <v>20.359466997211</v>
      </c>
      <c r="K273" s="76">
        <v>1</v>
      </c>
      <c r="L273" s="25"/>
      <c r="M273" s="25"/>
      <c r="N273" s="25"/>
      <c r="O273" t="s" s="73">
        <v>635</v>
      </c>
      <c r="P273" t="s" s="73">
        <v>634</v>
      </c>
      <c r="Q273" t="s" s="78">
        <v>5</v>
      </c>
      <c r="R273" s="79">
        <f>100*S273</f>
        <v>15.9948511</v>
      </c>
      <c r="S273" s="80">
        <v>0.159948511</v>
      </c>
      <c r="T273" s="28"/>
      <c r="U273" s="29">
        <v>75785</v>
      </c>
      <c r="V273" s="29">
        <v>41951</v>
      </c>
      <c r="W273" s="29">
        <v>163</v>
      </c>
      <c r="X273" s="29">
        <v>8868</v>
      </c>
      <c r="Y273" s="29">
        <v>6710</v>
      </c>
      <c r="Z273" s="31">
        <f>100*Y273/$V273</f>
        <v>15.994851135849</v>
      </c>
      <c r="AA273" s="29">
        <f>IF(Z273&gt;$V$8,1,0)</f>
        <v>0</v>
      </c>
      <c r="AB273" s="31">
        <f>IF($I273=Y$16,Z273,0)</f>
        <v>0</v>
      </c>
      <c r="AC273" s="29">
        <v>17409</v>
      </c>
      <c r="AD273" s="31">
        <f>100*AC273/$V273</f>
        <v>41.4984148172868</v>
      </c>
      <c r="AE273" s="29">
        <f>IF(AD273&gt;$V$8,1,0)</f>
        <v>0</v>
      </c>
      <c r="AF273" s="31">
        <f>IF($I273=AC$16,AD273,0)</f>
        <v>0</v>
      </c>
      <c r="AG273" s="29">
        <v>2087</v>
      </c>
      <c r="AH273" s="31">
        <f>100*AG273/$V273</f>
        <v>4.97485161259565</v>
      </c>
      <c r="AI273" s="29">
        <f>IF(AH273&gt;$V$8,1,0)</f>
        <v>0</v>
      </c>
      <c r="AJ273" s="31">
        <f>IF($I273=AG$16,AH273,0)</f>
        <v>0</v>
      </c>
      <c r="AK273" s="29">
        <v>8541</v>
      </c>
      <c r="AL273" s="31">
        <f>100*AK273/$V273</f>
        <v>20.359466997211</v>
      </c>
      <c r="AM273" s="29">
        <f>IF(AL273&gt;$V$8,1,0)</f>
        <v>0</v>
      </c>
      <c r="AN273" s="31">
        <f>IF($I273=AK$16,AL273,0)</f>
        <v>20.359466997211</v>
      </c>
      <c r="AO273" s="29">
        <v>2078</v>
      </c>
      <c r="AP273" s="31">
        <f>100*AO273/$V273</f>
        <v>4.95339801196634</v>
      </c>
      <c r="AQ273" s="29">
        <f>IF(AP273&gt;$V$8,1,0)</f>
        <v>0</v>
      </c>
      <c r="AR273" s="31">
        <f>IF($I273=AO$16,AP273,0)</f>
        <v>0</v>
      </c>
      <c r="AS273" s="29">
        <v>0</v>
      </c>
      <c r="AT273" s="31">
        <f>100*AS273/$V273</f>
        <v>0</v>
      </c>
      <c r="AU273" s="29">
        <f>IF(AT273&gt;$V$8,1,0)</f>
        <v>0</v>
      </c>
      <c r="AV273" s="31">
        <f>IF($I273=AS$16,AT273,0)</f>
        <v>0</v>
      </c>
      <c r="AW273" s="29">
        <v>3529</v>
      </c>
      <c r="AX273" s="31">
        <f>100*AW273/$V273</f>
        <v>8.412195180091061</v>
      </c>
      <c r="AY273" s="29">
        <f>IF(AX273&gt;$V$8,1,0)</f>
        <v>0</v>
      </c>
      <c r="AZ273" s="31">
        <f>IF($I273=AW$16,AX273,0)</f>
        <v>0</v>
      </c>
      <c r="BA273" s="29">
        <v>0</v>
      </c>
      <c r="BB273" s="31">
        <f>100*BA273/$V273</f>
        <v>0</v>
      </c>
      <c r="BC273" s="29">
        <f>IF(BB273&gt;$V$8,1,0)</f>
        <v>0</v>
      </c>
      <c r="BD273" s="31">
        <f>IF($I273=BA$16,BB273,0)</f>
        <v>0</v>
      </c>
      <c r="BE273" s="29">
        <v>0</v>
      </c>
      <c r="BF273" s="31">
        <f>100*BE273/$V273</f>
        <v>0</v>
      </c>
      <c r="BG273" s="29">
        <f>IF(BF273&gt;$V$8,1,0)</f>
        <v>0</v>
      </c>
      <c r="BH273" s="31">
        <f>IF($I273=BE$16,BF273,0)</f>
        <v>0</v>
      </c>
      <c r="BI273" s="29">
        <v>0</v>
      </c>
      <c r="BJ273" s="31">
        <f>100*BI273/$V273</f>
        <v>0</v>
      </c>
      <c r="BK273" s="29">
        <f>IF(BJ273&gt;$V$8,1,0)</f>
        <v>0</v>
      </c>
      <c r="BL273" s="31">
        <f>IF($I273=BI$16,BJ273,0)</f>
        <v>0</v>
      </c>
      <c r="BM273" s="29">
        <v>0</v>
      </c>
      <c r="BN273" s="31">
        <f>100*BM273/$V273</f>
        <v>0</v>
      </c>
      <c r="BO273" s="29">
        <f>IF(BN273&gt;$V$8,1,0)</f>
        <v>0</v>
      </c>
      <c r="BP273" s="31">
        <f>IF($I273=BM$16,BN273,0)</f>
        <v>0</v>
      </c>
      <c r="BQ273" s="29">
        <v>0</v>
      </c>
      <c r="BR273" s="31">
        <f>100*BQ273/$V273</f>
        <v>0</v>
      </c>
      <c r="BS273" s="29">
        <f>IF(BR273&gt;$V$8,1,0)</f>
        <v>0</v>
      </c>
      <c r="BT273" s="31">
        <f>IF($I273=BQ$16,BR273,0)</f>
        <v>0</v>
      </c>
      <c r="BU273" s="29">
        <v>0</v>
      </c>
      <c r="BV273" s="31">
        <f>100*BU273/$V273</f>
        <v>0</v>
      </c>
      <c r="BW273" s="29">
        <f>IF(BV273&gt;$V$8,1,0)</f>
        <v>0</v>
      </c>
      <c r="BX273" s="31">
        <f>IF($I273=BU$16,BV273,0)</f>
        <v>0</v>
      </c>
      <c r="BY273" s="29">
        <v>0</v>
      </c>
      <c r="BZ273" s="29">
        <v>0</v>
      </c>
      <c r="CA273" s="28"/>
      <c r="CB273" s="20"/>
      <c r="CC273" s="21"/>
    </row>
    <row r="274" ht="15.75" customHeight="1">
      <c r="A274" t="s" s="32">
        <v>636</v>
      </c>
      <c r="B274" t="s" s="71">
        <f>_xlfn.IFS(H274=0,F274,K274=1,I274,L274=1,Q274)</f>
        <v>9</v>
      </c>
      <c r="C274" s="72">
        <f>_xlfn.IFS(H274=0,G274,K274=1,J274,L274=1,R274)</f>
        <v>41.4737340025754</v>
      </c>
      <c r="D274" t="s" s="68">
        <f>IF(F274="Lab","over","under")</f>
        <v>111</v>
      </c>
      <c r="E274" t="s" s="68">
        <v>591</v>
      </c>
      <c r="F274" t="s" s="74">
        <v>9</v>
      </c>
      <c r="G274" s="81">
        <f>AD274</f>
        <v>41.4737340025754</v>
      </c>
      <c r="H274" s="82">
        <f>K274+L274</f>
        <v>0</v>
      </c>
      <c r="I274" t="s" s="77">
        <v>5</v>
      </c>
      <c r="J274" s="81">
        <f>AB274</f>
        <v>25.4303208682627</v>
      </c>
      <c r="K274" s="13"/>
      <c r="L274" s="13"/>
      <c r="M274" s="13"/>
      <c r="N274" s="13"/>
      <c r="O274" t="s" s="68">
        <v>637</v>
      </c>
      <c r="P274" t="s" s="68">
        <v>636</v>
      </c>
      <c r="Q274" t="s" s="78">
        <v>17</v>
      </c>
      <c r="R274" s="83">
        <f>100*S274</f>
        <v>18.0090926</v>
      </c>
      <c r="S274" s="35">
        <v>0.180090926</v>
      </c>
      <c r="T274" s="16"/>
      <c r="U274" s="37">
        <v>68379</v>
      </c>
      <c r="V274" s="37">
        <v>38053</v>
      </c>
      <c r="W274" s="37">
        <v>124</v>
      </c>
      <c r="X274" s="37">
        <v>6105</v>
      </c>
      <c r="Y274" s="37">
        <v>9677</v>
      </c>
      <c r="Z274" s="38">
        <f>100*Y274/$V274</f>
        <v>25.4303208682627</v>
      </c>
      <c r="AA274" s="37">
        <f>IF(Z274&gt;$V$8,1,0)</f>
        <v>0</v>
      </c>
      <c r="AB274" s="38">
        <f>IF($I274=Y$16,Z274,0)</f>
        <v>25.4303208682627</v>
      </c>
      <c r="AC274" s="37">
        <v>15782</v>
      </c>
      <c r="AD274" s="38">
        <f>100*AC274/$V274</f>
        <v>41.4737340025754</v>
      </c>
      <c r="AE274" s="37">
        <f>IF(AD274&gt;$V$8,1,0)</f>
        <v>0</v>
      </c>
      <c r="AF274" s="38">
        <f>IF($I274=AC$16,AD274,0)</f>
        <v>0</v>
      </c>
      <c r="AG274" s="37">
        <v>2684</v>
      </c>
      <c r="AH274" s="38">
        <f>100*AG274/$V274</f>
        <v>7.05332036895908</v>
      </c>
      <c r="AI274" s="37">
        <f>IF(AH274&gt;$V$8,1,0)</f>
        <v>0</v>
      </c>
      <c r="AJ274" s="38">
        <f>IF($I274=AG$16,AH274,0)</f>
        <v>0</v>
      </c>
      <c r="AK274" s="37">
        <v>6853</v>
      </c>
      <c r="AL274" s="38">
        <f>100*AK274/$V274</f>
        <v>18.0090925813996</v>
      </c>
      <c r="AM274" s="37">
        <f>IF(AL274&gt;$V$8,1,0)</f>
        <v>0</v>
      </c>
      <c r="AN274" s="38">
        <f>IF($I274=AK$16,AL274,0)</f>
        <v>0</v>
      </c>
      <c r="AO274" s="37">
        <v>2793</v>
      </c>
      <c r="AP274" s="38">
        <f>100*AO274/$V274</f>
        <v>7.33976296218432</v>
      </c>
      <c r="AQ274" s="37">
        <f>IF(AP274&gt;$V$8,1,0)</f>
        <v>0</v>
      </c>
      <c r="AR274" s="38">
        <f>IF($I274=AO$16,AP274,0)</f>
        <v>0</v>
      </c>
      <c r="AS274" s="37">
        <v>0</v>
      </c>
      <c r="AT274" s="38">
        <f>100*AS274/$V274</f>
        <v>0</v>
      </c>
      <c r="AU274" s="37">
        <f>IF(AT274&gt;$V$8,1,0)</f>
        <v>0</v>
      </c>
      <c r="AV274" s="38">
        <f>IF($I274=AS$16,AT274,0)</f>
        <v>0</v>
      </c>
      <c r="AW274" s="37">
        <v>0</v>
      </c>
      <c r="AX274" s="38">
        <f>100*AW274/$V274</f>
        <v>0</v>
      </c>
      <c r="AY274" s="37">
        <f>IF(AX274&gt;$V$8,1,0)</f>
        <v>0</v>
      </c>
      <c r="AZ274" s="38">
        <f>IF($I274=AW$16,AX274,0)</f>
        <v>0</v>
      </c>
      <c r="BA274" s="37">
        <v>0</v>
      </c>
      <c r="BB274" s="38">
        <f>100*BA274/$V274</f>
        <v>0</v>
      </c>
      <c r="BC274" s="37">
        <f>IF(BB274&gt;$V$8,1,0)</f>
        <v>0</v>
      </c>
      <c r="BD274" s="38">
        <f>IF($I274=BA$16,BB274,0)</f>
        <v>0</v>
      </c>
      <c r="BE274" s="37">
        <v>0</v>
      </c>
      <c r="BF274" s="38">
        <f>100*BE274/$V274</f>
        <v>0</v>
      </c>
      <c r="BG274" s="37">
        <f>IF(BF274&gt;$V$8,1,0)</f>
        <v>0</v>
      </c>
      <c r="BH274" s="38">
        <f>IF($I274=BE$16,BF274,0)</f>
        <v>0</v>
      </c>
      <c r="BI274" s="37">
        <v>0</v>
      </c>
      <c r="BJ274" s="38">
        <f>100*BI274/$V274</f>
        <v>0</v>
      </c>
      <c r="BK274" s="37">
        <f>IF(BJ274&gt;$V$8,1,0)</f>
        <v>0</v>
      </c>
      <c r="BL274" s="38">
        <f>IF($I274=BI$16,BJ274,0)</f>
        <v>0</v>
      </c>
      <c r="BM274" s="37">
        <v>0</v>
      </c>
      <c r="BN274" s="38">
        <f>100*BM274/$V274</f>
        <v>0</v>
      </c>
      <c r="BO274" s="37">
        <f>IF(BN274&gt;$V$8,1,0)</f>
        <v>0</v>
      </c>
      <c r="BP274" s="38">
        <f>IF($I274=BM$16,BN274,0)</f>
        <v>0</v>
      </c>
      <c r="BQ274" s="37">
        <v>0</v>
      </c>
      <c r="BR274" s="38">
        <f>100*BQ274/$V274</f>
        <v>0</v>
      </c>
      <c r="BS274" s="37">
        <f>IF(BR274&gt;$V$8,1,0)</f>
        <v>0</v>
      </c>
      <c r="BT274" s="38">
        <f>IF($I274=BQ$16,BR274,0)</f>
        <v>0</v>
      </c>
      <c r="BU274" s="37">
        <v>0</v>
      </c>
      <c r="BV274" s="38">
        <f>100*BU274/$V274</f>
        <v>0</v>
      </c>
      <c r="BW274" s="37">
        <f>IF(BV274&gt;$V$8,1,0)</f>
        <v>0</v>
      </c>
      <c r="BX274" s="38">
        <f>IF($I274=BU$16,BV274,0)</f>
        <v>0</v>
      </c>
      <c r="BY274" s="37">
        <v>413</v>
      </c>
      <c r="BZ274" s="37">
        <v>0</v>
      </c>
      <c r="CA274" s="16"/>
      <c r="CB274" s="20"/>
      <c r="CC274" s="21"/>
    </row>
    <row r="275" ht="15.75" customHeight="1">
      <c r="A275" t="s" s="32">
        <v>638</v>
      </c>
      <c r="B275" t="s" s="71">
        <f>_xlfn.IFS(H275=0,F275,K275=1,I275,L275=1,Q275)</f>
        <v>9</v>
      </c>
      <c r="C275" s="72">
        <f>_xlfn.IFS(H275=0,G275,K275=1,J275,L275=1,R275)</f>
        <v>41.4327519606696</v>
      </c>
      <c r="D275" t="s" s="73">
        <f>IF(F275="Lab","over","under")</f>
        <v>111</v>
      </c>
      <c r="E275" t="s" s="73">
        <v>591</v>
      </c>
      <c r="F275" t="s" s="74">
        <v>9</v>
      </c>
      <c r="G275" s="75">
        <f>AD275</f>
        <v>41.4327519606696</v>
      </c>
      <c r="H275" s="76">
        <f>K275+L275</f>
        <v>0</v>
      </c>
      <c r="I275" t="s" s="77">
        <v>5</v>
      </c>
      <c r="J275" s="75">
        <f>AB275</f>
        <v>25.9393655624488</v>
      </c>
      <c r="K275" s="25"/>
      <c r="L275" s="25"/>
      <c r="M275" s="25"/>
      <c r="N275" s="25"/>
      <c r="O275" t="s" s="73">
        <v>639</v>
      </c>
      <c r="P275" t="s" s="73">
        <v>638</v>
      </c>
      <c r="Q275" t="s" s="78">
        <v>17</v>
      </c>
      <c r="R275" s="79">
        <f>100*S275</f>
        <v>17.9491982</v>
      </c>
      <c r="S275" s="80">
        <v>0.179491982</v>
      </c>
      <c r="T275" s="28"/>
      <c r="U275" s="29">
        <v>70976</v>
      </c>
      <c r="V275" s="29">
        <v>42715</v>
      </c>
      <c r="W275" s="29">
        <v>155</v>
      </c>
      <c r="X275" s="29">
        <v>6618</v>
      </c>
      <c r="Y275" s="29">
        <v>11080</v>
      </c>
      <c r="Z275" s="31">
        <f>100*Y275/$V275</f>
        <v>25.9393655624488</v>
      </c>
      <c r="AA275" s="29">
        <f>IF(Z275&gt;$V$8,1,0)</f>
        <v>0</v>
      </c>
      <c r="AB275" s="31">
        <f>IF($I275=Y$16,Z275,0)</f>
        <v>25.9393655624488</v>
      </c>
      <c r="AC275" s="29">
        <v>17698</v>
      </c>
      <c r="AD275" s="31">
        <f>100*AC275/$V275</f>
        <v>41.4327519606696</v>
      </c>
      <c r="AE275" s="29">
        <f>IF(AD275&gt;$V$8,1,0)</f>
        <v>0</v>
      </c>
      <c r="AF275" s="31">
        <f>IF($I275=AC$16,AD275,0)</f>
        <v>0</v>
      </c>
      <c r="AG275" s="29">
        <v>3467</v>
      </c>
      <c r="AH275" s="31">
        <f>100*AG275/$V275</f>
        <v>8.116586679152521</v>
      </c>
      <c r="AI275" s="29">
        <f>IF(AH275&gt;$V$8,1,0)</f>
        <v>0</v>
      </c>
      <c r="AJ275" s="31">
        <f>IF($I275=AG$16,AH275,0)</f>
        <v>0</v>
      </c>
      <c r="AK275" s="29">
        <v>7667</v>
      </c>
      <c r="AL275" s="31">
        <f>100*AK275/$V275</f>
        <v>17.9491981739436</v>
      </c>
      <c r="AM275" s="29">
        <f>IF(AL275&gt;$V$8,1,0)</f>
        <v>0</v>
      </c>
      <c r="AN275" s="31">
        <f>IF($I275=AK$16,AL275,0)</f>
        <v>0</v>
      </c>
      <c r="AO275" s="29">
        <v>2655</v>
      </c>
      <c r="AP275" s="31">
        <f>100*AO275/$V275</f>
        <v>6.21561512349292</v>
      </c>
      <c r="AQ275" s="29">
        <f>IF(AP275&gt;$V$8,1,0)</f>
        <v>0</v>
      </c>
      <c r="AR275" s="31">
        <f>IF($I275=AO$16,AP275,0)</f>
        <v>0</v>
      </c>
      <c r="AS275" s="29">
        <v>0</v>
      </c>
      <c r="AT275" s="31">
        <f>100*AS275/$V275</f>
        <v>0</v>
      </c>
      <c r="AU275" s="29">
        <f>IF(AT275&gt;$V$8,1,0)</f>
        <v>0</v>
      </c>
      <c r="AV275" s="31">
        <f>IF($I275=AS$16,AT275,0)</f>
        <v>0</v>
      </c>
      <c r="AW275" s="29">
        <v>0</v>
      </c>
      <c r="AX275" s="31">
        <f>100*AW275/$V275</f>
        <v>0</v>
      </c>
      <c r="AY275" s="29">
        <f>IF(AX275&gt;$V$8,1,0)</f>
        <v>0</v>
      </c>
      <c r="AZ275" s="31">
        <f>IF($I275=AW$16,AX275,0)</f>
        <v>0</v>
      </c>
      <c r="BA275" s="29">
        <v>0</v>
      </c>
      <c r="BB275" s="31">
        <f>100*BA275/$V275</f>
        <v>0</v>
      </c>
      <c r="BC275" s="29">
        <f>IF(BB275&gt;$V$8,1,0)</f>
        <v>0</v>
      </c>
      <c r="BD275" s="31">
        <f>IF($I275=BA$16,BB275,0)</f>
        <v>0</v>
      </c>
      <c r="BE275" s="29">
        <v>0</v>
      </c>
      <c r="BF275" s="31">
        <f>100*BE275/$V275</f>
        <v>0</v>
      </c>
      <c r="BG275" s="29">
        <f>IF(BF275&gt;$V$8,1,0)</f>
        <v>0</v>
      </c>
      <c r="BH275" s="31">
        <f>IF($I275=BE$16,BF275,0)</f>
        <v>0</v>
      </c>
      <c r="BI275" s="29">
        <v>0</v>
      </c>
      <c r="BJ275" s="31">
        <f>100*BI275/$V275</f>
        <v>0</v>
      </c>
      <c r="BK275" s="29">
        <f>IF(BJ275&gt;$V$8,1,0)</f>
        <v>0</v>
      </c>
      <c r="BL275" s="31">
        <f>IF($I275=BI$16,BJ275,0)</f>
        <v>0</v>
      </c>
      <c r="BM275" s="29">
        <v>0</v>
      </c>
      <c r="BN275" s="31">
        <f>100*BM275/$V275</f>
        <v>0</v>
      </c>
      <c r="BO275" s="29">
        <f>IF(BN275&gt;$V$8,1,0)</f>
        <v>0</v>
      </c>
      <c r="BP275" s="31">
        <f>IF($I275=BM$16,BN275,0)</f>
        <v>0</v>
      </c>
      <c r="BQ275" s="29">
        <v>0</v>
      </c>
      <c r="BR275" s="31">
        <f>100*BQ275/$V275</f>
        <v>0</v>
      </c>
      <c r="BS275" s="29">
        <f>IF(BR275&gt;$V$8,1,0)</f>
        <v>0</v>
      </c>
      <c r="BT275" s="31">
        <f>IF($I275=BQ$16,BR275,0)</f>
        <v>0</v>
      </c>
      <c r="BU275" s="29">
        <v>0</v>
      </c>
      <c r="BV275" s="31">
        <f>100*BU275/$V275</f>
        <v>0</v>
      </c>
      <c r="BW275" s="29">
        <f>IF(BV275&gt;$V$8,1,0)</f>
        <v>0</v>
      </c>
      <c r="BX275" s="31">
        <f>IF($I275=BU$16,BV275,0)</f>
        <v>0</v>
      </c>
      <c r="BY275" s="29">
        <v>413</v>
      </c>
      <c r="BZ275" s="29">
        <v>0</v>
      </c>
      <c r="CA275" s="28"/>
      <c r="CB275" s="20"/>
      <c r="CC275" s="21"/>
    </row>
    <row r="276" ht="19.95" customHeight="1">
      <c r="A276" t="s" s="32">
        <v>640</v>
      </c>
      <c r="B276" t="s" s="71">
        <f>_xlfn.IFS(H276=0,F276,K276=1,I276,L276=1,Q276)</f>
        <v>9</v>
      </c>
      <c r="C276" s="72">
        <f>_xlfn.IFS(H276=0,G276,K276=1,J276,L276=1,R276)</f>
        <v>41.3972011105814</v>
      </c>
      <c r="D276" t="s" s="68">
        <f>IF(F276="Lab","over","under")</f>
        <v>111</v>
      </c>
      <c r="E276" t="s" s="68">
        <v>591</v>
      </c>
      <c r="F276" t="s" s="74">
        <v>9</v>
      </c>
      <c r="G276" s="81">
        <f>AD276</f>
        <v>41.3972011105814</v>
      </c>
      <c r="H276" s="82">
        <f>K276+L276</f>
        <v>0</v>
      </c>
      <c r="I276" t="s" s="77">
        <v>17</v>
      </c>
      <c r="J276" s="81">
        <f>AN276</f>
        <v>17.5168971029531</v>
      </c>
      <c r="K276" s="13"/>
      <c r="L276" s="13"/>
      <c r="M276" s="13"/>
      <c r="N276" s="13"/>
      <c r="O276" t="s" s="68">
        <v>641</v>
      </c>
      <c r="P276" t="s" s="68">
        <v>640</v>
      </c>
      <c r="Q276" t="s" s="78">
        <v>13</v>
      </c>
      <c r="R276" s="83">
        <f>100*S276</f>
        <v>12.2472446</v>
      </c>
      <c r="S276" s="35">
        <v>0.122472446</v>
      </c>
      <c r="T276" s="16"/>
      <c r="U276" s="37">
        <v>74236</v>
      </c>
      <c r="V276" s="37">
        <v>35657</v>
      </c>
      <c r="W276" s="37">
        <v>130</v>
      </c>
      <c r="X276" s="37">
        <v>8515</v>
      </c>
      <c r="Y276" s="37">
        <v>3536</v>
      </c>
      <c r="Z276" s="38">
        <f>100*Y276/$V276</f>
        <v>9.91670639706089</v>
      </c>
      <c r="AA276" s="37">
        <f>IF(Z276&gt;$V$8,1,0)</f>
        <v>0</v>
      </c>
      <c r="AB276" s="38">
        <f>IF($I276=Y$16,Z276,0)</f>
        <v>0</v>
      </c>
      <c r="AC276" s="37">
        <v>14761</v>
      </c>
      <c r="AD276" s="38">
        <f>100*AC276/$V276</f>
        <v>41.3972011105814</v>
      </c>
      <c r="AE276" s="37">
        <f>IF(AD276&gt;$V$8,1,0)</f>
        <v>0</v>
      </c>
      <c r="AF276" s="38">
        <f>IF($I276=AC$16,AD276,0)</f>
        <v>0</v>
      </c>
      <c r="AG276" s="37">
        <v>4367</v>
      </c>
      <c r="AH276" s="38">
        <f>100*AG276/$V276</f>
        <v>12.2472445803068</v>
      </c>
      <c r="AI276" s="37">
        <f>IF(AH276&gt;$V$8,1,0)</f>
        <v>0</v>
      </c>
      <c r="AJ276" s="38">
        <f>IF($I276=AG$16,AH276,0)</f>
        <v>0</v>
      </c>
      <c r="AK276" s="37">
        <v>6246</v>
      </c>
      <c r="AL276" s="38">
        <f>100*AK276/$V276</f>
        <v>17.5168971029531</v>
      </c>
      <c r="AM276" s="37">
        <f>IF(AL276&gt;$V$8,1,0)</f>
        <v>0</v>
      </c>
      <c r="AN276" s="38">
        <f>IF($I276=AK$16,AL276,0)</f>
        <v>17.5168971029531</v>
      </c>
      <c r="AO276" s="37">
        <v>2305</v>
      </c>
      <c r="AP276" s="38">
        <f>100*AO276/$V276</f>
        <v>6.4643688476316</v>
      </c>
      <c r="AQ276" s="37">
        <f>IF(AP276&gt;$V$8,1,0)</f>
        <v>0</v>
      </c>
      <c r="AR276" s="38">
        <f>IF($I276=AO$16,AP276,0)</f>
        <v>0</v>
      </c>
      <c r="AS276" s="37">
        <v>0</v>
      </c>
      <c r="AT276" s="38">
        <f>100*AS276/$V276</f>
        <v>0</v>
      </c>
      <c r="AU276" s="37">
        <f>IF(AT276&gt;$V$8,1,0)</f>
        <v>0</v>
      </c>
      <c r="AV276" s="38">
        <f>IF($I276=AS$16,AT276,0)</f>
        <v>0</v>
      </c>
      <c r="AW276" s="37">
        <v>4105</v>
      </c>
      <c r="AX276" s="38">
        <f>100*AW276/$V276</f>
        <v>11.5124659954567</v>
      </c>
      <c r="AY276" s="37">
        <f>IF(AX276&gt;$V$8,1,0)</f>
        <v>0</v>
      </c>
      <c r="AZ276" s="38">
        <f>IF($I276=AW$16,AX276,0)</f>
        <v>0</v>
      </c>
      <c r="BA276" s="37">
        <v>0</v>
      </c>
      <c r="BB276" s="38">
        <f>100*BA276/$V276</f>
        <v>0</v>
      </c>
      <c r="BC276" s="37">
        <f>IF(BB276&gt;$V$8,1,0)</f>
        <v>0</v>
      </c>
      <c r="BD276" s="38">
        <f>IF($I276=BA$16,BB276,0)</f>
        <v>0</v>
      </c>
      <c r="BE276" s="37">
        <v>0</v>
      </c>
      <c r="BF276" s="38">
        <f>100*BE276/$V276</f>
        <v>0</v>
      </c>
      <c r="BG276" s="37">
        <f>IF(BF276&gt;$V$8,1,0)</f>
        <v>0</v>
      </c>
      <c r="BH276" s="38">
        <f>IF($I276=BE$16,BF276,0)</f>
        <v>0</v>
      </c>
      <c r="BI276" s="37">
        <v>0</v>
      </c>
      <c r="BJ276" s="38">
        <f>100*BI276/$V276</f>
        <v>0</v>
      </c>
      <c r="BK276" s="37">
        <f>IF(BJ276&gt;$V$8,1,0)</f>
        <v>0</v>
      </c>
      <c r="BL276" s="38">
        <f>IF($I276=BI$16,BJ276,0)</f>
        <v>0</v>
      </c>
      <c r="BM276" s="37">
        <v>0</v>
      </c>
      <c r="BN276" s="38">
        <f>100*BM276/$V276</f>
        <v>0</v>
      </c>
      <c r="BO276" s="37">
        <f>IF(BN276&gt;$V$8,1,0)</f>
        <v>0</v>
      </c>
      <c r="BP276" s="38">
        <f>IF($I276=BM$16,BN276,0)</f>
        <v>0</v>
      </c>
      <c r="BQ276" s="37">
        <v>0</v>
      </c>
      <c r="BR276" s="38">
        <f>100*BQ276/$V276</f>
        <v>0</v>
      </c>
      <c r="BS276" s="37">
        <f>IF(BR276&gt;$V$8,1,0)</f>
        <v>0</v>
      </c>
      <c r="BT276" s="38">
        <f>IF($I276=BQ$16,BR276,0)</f>
        <v>0</v>
      </c>
      <c r="BU276" s="37">
        <v>0</v>
      </c>
      <c r="BV276" s="38">
        <f>100*BU276/$V276</f>
        <v>0</v>
      </c>
      <c r="BW276" s="37">
        <f>IF(BV276&gt;$V$8,1,0)</f>
        <v>0</v>
      </c>
      <c r="BX276" s="38">
        <f>IF($I276=BU$16,BV276,0)</f>
        <v>0</v>
      </c>
      <c r="BY276" s="37">
        <v>0</v>
      </c>
      <c r="BZ276" s="37">
        <v>0</v>
      </c>
      <c r="CA276" s="16"/>
      <c r="CB276" s="20"/>
      <c r="CC276" s="21"/>
    </row>
    <row r="277" ht="15.75" customHeight="1">
      <c r="A277" t="s" s="32">
        <v>642</v>
      </c>
      <c r="B277" t="s" s="71">
        <f>_xlfn.IFS(H277=0,F277,K277=1,I277,L277=1,Q277)</f>
        <v>9</v>
      </c>
      <c r="C277" s="72">
        <f>_xlfn.IFS(H277=0,G277,K277=1,J277,L277=1,R277)</f>
        <v>41.352078084309</v>
      </c>
      <c r="D277" t="s" s="73">
        <f>IF(F277="Lab","over","under")</f>
        <v>111</v>
      </c>
      <c r="E277" t="s" s="73">
        <v>591</v>
      </c>
      <c r="F277" t="s" s="74">
        <v>9</v>
      </c>
      <c r="G277" s="75">
        <f>AD277</f>
        <v>41.352078084309</v>
      </c>
      <c r="H277" s="76">
        <f>K277+L277</f>
        <v>0</v>
      </c>
      <c r="I277" t="s" s="77">
        <v>5</v>
      </c>
      <c r="J277" s="75">
        <f>AB277</f>
        <v>23.0314835595266</v>
      </c>
      <c r="K277" s="25"/>
      <c r="L277" s="25"/>
      <c r="M277" s="25"/>
      <c r="N277" s="25"/>
      <c r="O277" t="s" s="73">
        <v>643</v>
      </c>
      <c r="P277" t="s" s="73">
        <v>642</v>
      </c>
      <c r="Q277" t="s" s="78">
        <v>17</v>
      </c>
      <c r="R277" s="79">
        <f>100*S277</f>
        <v>14.4079101</v>
      </c>
      <c r="S277" s="80">
        <v>0.144079101</v>
      </c>
      <c r="T277" s="28"/>
      <c r="U277" s="29">
        <v>71155</v>
      </c>
      <c r="V277" s="29">
        <v>47231</v>
      </c>
      <c r="W277" s="29">
        <v>173</v>
      </c>
      <c r="X277" s="29">
        <v>8653</v>
      </c>
      <c r="Y277" s="29">
        <v>10878</v>
      </c>
      <c r="Z277" s="31">
        <f>100*Y277/$V277</f>
        <v>23.0314835595266</v>
      </c>
      <c r="AA277" s="29">
        <f>IF(Z277&gt;$V$8,1,0)</f>
        <v>0</v>
      </c>
      <c r="AB277" s="31">
        <f>IF($I277=Y$16,Z277,0)</f>
        <v>23.0314835595266</v>
      </c>
      <c r="AC277" s="29">
        <v>19531</v>
      </c>
      <c r="AD277" s="31">
        <f>100*AC277/$V277</f>
        <v>41.352078084309</v>
      </c>
      <c r="AE277" s="29">
        <f>IF(AD277&gt;$V$8,1,0)</f>
        <v>0</v>
      </c>
      <c r="AF277" s="31">
        <f>IF($I277=AC$16,AD277,0)</f>
        <v>0</v>
      </c>
      <c r="AG277" s="29">
        <v>3812</v>
      </c>
      <c r="AH277" s="31">
        <f>100*AG277/$V277</f>
        <v>8.07097033727848</v>
      </c>
      <c r="AI277" s="29">
        <f>IF(AH277&gt;$V$8,1,0)</f>
        <v>0</v>
      </c>
      <c r="AJ277" s="31">
        <f>IF($I277=AG$16,AH277,0)</f>
        <v>0</v>
      </c>
      <c r="AK277" s="29">
        <v>6805</v>
      </c>
      <c r="AL277" s="31">
        <f>100*AK277/$V277</f>
        <v>14.4079100590714</v>
      </c>
      <c r="AM277" s="29">
        <f>IF(AL277&gt;$V$8,1,0)</f>
        <v>0</v>
      </c>
      <c r="AN277" s="31">
        <f>IF($I277=AK$16,AL277,0)</f>
        <v>0</v>
      </c>
      <c r="AO277" s="29">
        <v>5920</v>
      </c>
      <c r="AP277" s="31">
        <f>100*AO277/$V277</f>
        <v>12.5341407126675</v>
      </c>
      <c r="AQ277" s="29">
        <f>IF(AP277&gt;$V$8,1,0)</f>
        <v>0</v>
      </c>
      <c r="AR277" s="31">
        <f>IF($I277=AO$16,AP277,0)</f>
        <v>0</v>
      </c>
      <c r="AS277" s="29">
        <v>0</v>
      </c>
      <c r="AT277" s="31">
        <f>100*AS277/$V277</f>
        <v>0</v>
      </c>
      <c r="AU277" s="29">
        <f>IF(AT277&gt;$V$8,1,0)</f>
        <v>0</v>
      </c>
      <c r="AV277" s="31">
        <f>IF($I277=AS$16,AT277,0)</f>
        <v>0</v>
      </c>
      <c r="AW277" s="29">
        <v>0</v>
      </c>
      <c r="AX277" s="31">
        <f>100*AW277/$V277</f>
        <v>0</v>
      </c>
      <c r="AY277" s="29">
        <f>IF(AX277&gt;$V$8,1,0)</f>
        <v>0</v>
      </c>
      <c r="AZ277" s="31">
        <f>IF($I277=AW$16,AX277,0)</f>
        <v>0</v>
      </c>
      <c r="BA277" s="29">
        <v>0</v>
      </c>
      <c r="BB277" s="31">
        <f>100*BA277/$V277</f>
        <v>0</v>
      </c>
      <c r="BC277" s="29">
        <f>IF(BB277&gt;$V$8,1,0)</f>
        <v>0</v>
      </c>
      <c r="BD277" s="31">
        <f>IF($I277=BA$16,BB277,0)</f>
        <v>0</v>
      </c>
      <c r="BE277" s="29">
        <v>0</v>
      </c>
      <c r="BF277" s="31">
        <f>100*BE277/$V277</f>
        <v>0</v>
      </c>
      <c r="BG277" s="29">
        <f>IF(BF277&gt;$V$8,1,0)</f>
        <v>0</v>
      </c>
      <c r="BH277" s="31">
        <f>IF($I277=BE$16,BF277,0)</f>
        <v>0</v>
      </c>
      <c r="BI277" s="29">
        <v>0</v>
      </c>
      <c r="BJ277" s="31">
        <f>100*BI277/$V277</f>
        <v>0</v>
      </c>
      <c r="BK277" s="29">
        <f>IF(BJ277&gt;$V$8,1,0)</f>
        <v>0</v>
      </c>
      <c r="BL277" s="31">
        <f>IF($I277=BI$16,BJ277,0)</f>
        <v>0</v>
      </c>
      <c r="BM277" s="29">
        <v>0</v>
      </c>
      <c r="BN277" s="31">
        <f>100*BM277/$V277</f>
        <v>0</v>
      </c>
      <c r="BO277" s="29">
        <f>IF(BN277&gt;$V$8,1,0)</f>
        <v>0</v>
      </c>
      <c r="BP277" s="31">
        <f>IF($I277=BM$16,BN277,0)</f>
        <v>0</v>
      </c>
      <c r="BQ277" s="29">
        <v>0</v>
      </c>
      <c r="BR277" s="31">
        <f>100*BQ277/$V277</f>
        <v>0</v>
      </c>
      <c r="BS277" s="29">
        <f>IF(BR277&gt;$V$8,1,0)</f>
        <v>0</v>
      </c>
      <c r="BT277" s="31">
        <f>IF($I277=BQ$16,BR277,0)</f>
        <v>0</v>
      </c>
      <c r="BU277" s="29">
        <v>0</v>
      </c>
      <c r="BV277" s="31">
        <f>100*BU277/$V277</f>
        <v>0</v>
      </c>
      <c r="BW277" s="29">
        <f>IF(BV277&gt;$V$8,1,0)</f>
        <v>0</v>
      </c>
      <c r="BX277" s="31">
        <f>IF($I277=BU$16,BV277,0)</f>
        <v>0</v>
      </c>
      <c r="BY277" s="29">
        <v>0</v>
      </c>
      <c r="BZ277" s="29">
        <v>0</v>
      </c>
      <c r="CA277" s="28"/>
      <c r="CB277" s="20"/>
      <c r="CC277" s="21"/>
    </row>
    <row r="278" ht="15.75" customHeight="1">
      <c r="A278" t="s" s="32">
        <v>644</v>
      </c>
      <c r="B278" t="s" s="71">
        <f>_xlfn.IFS(H278=0,F278,K278=1,I278,L278=1,Q278)</f>
        <v>9</v>
      </c>
      <c r="C278" s="72">
        <f>_xlfn.IFS(H278=0,G278,K278=1,J278,L278=1,R278)</f>
        <v>41.347684227280</v>
      </c>
      <c r="D278" t="s" s="68">
        <f>IF(F278="Lab","over","under")</f>
        <v>111</v>
      </c>
      <c r="E278" t="s" s="68">
        <v>591</v>
      </c>
      <c r="F278" t="s" s="74">
        <v>9</v>
      </c>
      <c r="G278" s="81">
        <f>AD278</f>
        <v>41.347684227280</v>
      </c>
      <c r="H278" s="82">
        <f>K278+L278</f>
        <v>0</v>
      </c>
      <c r="I278" t="s" s="77">
        <v>5</v>
      </c>
      <c r="J278" s="81">
        <f>AB278</f>
        <v>25.1313067006207</v>
      </c>
      <c r="K278" s="13"/>
      <c r="L278" s="13"/>
      <c r="M278" s="13"/>
      <c r="N278" s="13"/>
      <c r="O278" t="s" s="68">
        <v>645</v>
      </c>
      <c r="P278" t="s" s="68">
        <v>644</v>
      </c>
      <c r="Q278" t="s" s="78">
        <v>13</v>
      </c>
      <c r="R278" s="83">
        <f>100*S278</f>
        <v>13.0351743</v>
      </c>
      <c r="S278" s="35">
        <v>0.130351743</v>
      </c>
      <c r="T278" s="16"/>
      <c r="U278" s="37">
        <v>72982</v>
      </c>
      <c r="V278" s="37">
        <v>50264</v>
      </c>
      <c r="W278" s="37">
        <v>163</v>
      </c>
      <c r="X278" s="37">
        <v>8151</v>
      </c>
      <c r="Y278" s="37">
        <v>12632</v>
      </c>
      <c r="Z278" s="38">
        <f>100*Y278/$V278</f>
        <v>25.1313067006207</v>
      </c>
      <c r="AA278" s="37">
        <f>IF(Z278&gt;$V$8,1,0)</f>
        <v>0</v>
      </c>
      <c r="AB278" s="38">
        <f>IF($I278=Y$16,Z278,0)</f>
        <v>25.1313067006207</v>
      </c>
      <c r="AC278" s="37">
        <v>20783</v>
      </c>
      <c r="AD278" s="38">
        <f>100*AC278/$V278</f>
        <v>41.347684227280</v>
      </c>
      <c r="AE278" s="37">
        <f>IF(AD278&gt;$V$8,1,0)</f>
        <v>0</v>
      </c>
      <c r="AF278" s="38">
        <f>IF($I278=AC$16,AD278,0)</f>
        <v>0</v>
      </c>
      <c r="AG278" s="37">
        <v>6552</v>
      </c>
      <c r="AH278" s="38">
        <f>100*AG278/$V278</f>
        <v>13.0351742798026</v>
      </c>
      <c r="AI278" s="37">
        <f>IF(AH278&gt;$V$8,1,0)</f>
        <v>0</v>
      </c>
      <c r="AJ278" s="38">
        <f>IF($I278=AG$16,AH278,0)</f>
        <v>0</v>
      </c>
      <c r="AK278" s="37">
        <v>6163</v>
      </c>
      <c r="AL278" s="38">
        <f>100*AK278/$V278</f>
        <v>12.261260544326</v>
      </c>
      <c r="AM278" s="37">
        <f>IF(AL278&gt;$V$8,1,0)</f>
        <v>0</v>
      </c>
      <c r="AN278" s="38">
        <f>IF($I278=AK$16,AL278,0)</f>
        <v>0</v>
      </c>
      <c r="AO278" s="37">
        <v>3470</v>
      </c>
      <c r="AP278" s="38">
        <f>100*AO278/$V278</f>
        <v>6.90354925990769</v>
      </c>
      <c r="AQ278" s="37">
        <f>IF(AP278&gt;$V$8,1,0)</f>
        <v>0</v>
      </c>
      <c r="AR278" s="38">
        <f>IF($I278=AO$16,AP278,0)</f>
        <v>0</v>
      </c>
      <c r="AS278" s="37">
        <v>0</v>
      </c>
      <c r="AT278" s="38">
        <f>100*AS278/$V278</f>
        <v>0</v>
      </c>
      <c r="AU278" s="37">
        <f>IF(AT278&gt;$V$8,1,0)</f>
        <v>0</v>
      </c>
      <c r="AV278" s="38">
        <f>IF($I278=AS$16,AT278,0)</f>
        <v>0</v>
      </c>
      <c r="AW278" s="37">
        <v>0</v>
      </c>
      <c r="AX278" s="38">
        <f>100*AW278/$V278</f>
        <v>0</v>
      </c>
      <c r="AY278" s="37">
        <f>IF(AX278&gt;$V$8,1,0)</f>
        <v>0</v>
      </c>
      <c r="AZ278" s="38">
        <f>IF($I278=AW$16,AX278,0)</f>
        <v>0</v>
      </c>
      <c r="BA278" s="37">
        <v>0</v>
      </c>
      <c r="BB278" s="38">
        <f>100*BA278/$V278</f>
        <v>0</v>
      </c>
      <c r="BC278" s="37">
        <f>IF(BB278&gt;$V$8,1,0)</f>
        <v>0</v>
      </c>
      <c r="BD278" s="38">
        <f>IF($I278=BA$16,BB278,0)</f>
        <v>0</v>
      </c>
      <c r="BE278" s="37">
        <v>0</v>
      </c>
      <c r="BF278" s="38">
        <f>100*BE278/$V278</f>
        <v>0</v>
      </c>
      <c r="BG278" s="37">
        <f>IF(BF278&gt;$V$8,1,0)</f>
        <v>0</v>
      </c>
      <c r="BH278" s="38">
        <f>IF($I278=BE$16,BF278,0)</f>
        <v>0</v>
      </c>
      <c r="BI278" s="37">
        <v>0</v>
      </c>
      <c r="BJ278" s="38">
        <f>100*BI278/$V278</f>
        <v>0</v>
      </c>
      <c r="BK278" s="37">
        <f>IF(BJ278&gt;$V$8,1,0)</f>
        <v>0</v>
      </c>
      <c r="BL278" s="38">
        <f>IF($I278=BI$16,BJ278,0)</f>
        <v>0</v>
      </c>
      <c r="BM278" s="37">
        <v>0</v>
      </c>
      <c r="BN278" s="38">
        <f>100*BM278/$V278</f>
        <v>0</v>
      </c>
      <c r="BO278" s="37">
        <f>IF(BN278&gt;$V$8,1,0)</f>
        <v>0</v>
      </c>
      <c r="BP278" s="38">
        <f>IF($I278=BM$16,BN278,0)</f>
        <v>0</v>
      </c>
      <c r="BQ278" s="37">
        <v>0</v>
      </c>
      <c r="BR278" s="38">
        <f>100*BQ278/$V278</f>
        <v>0</v>
      </c>
      <c r="BS278" s="37">
        <f>IF(BR278&gt;$V$8,1,0)</f>
        <v>0</v>
      </c>
      <c r="BT278" s="38">
        <f>IF($I278=BQ$16,BR278,0)</f>
        <v>0</v>
      </c>
      <c r="BU278" s="37">
        <v>0</v>
      </c>
      <c r="BV278" s="38">
        <f>100*BU278/$V278</f>
        <v>0</v>
      </c>
      <c r="BW278" s="37">
        <f>IF(BV278&gt;$V$8,1,0)</f>
        <v>0</v>
      </c>
      <c r="BX278" s="38">
        <f>IF($I278=BU$16,BV278,0)</f>
        <v>0</v>
      </c>
      <c r="BY278" s="37">
        <v>435</v>
      </c>
      <c r="BZ278" s="37">
        <v>0</v>
      </c>
      <c r="CA278" s="16"/>
      <c r="CB278" s="20"/>
      <c r="CC278" s="21"/>
    </row>
    <row r="279" ht="15.75" customHeight="1">
      <c r="A279" t="s" s="32">
        <v>646</v>
      </c>
      <c r="B279" t="s" s="71">
        <f>_xlfn.IFS(H279=0,F279,K279=1,I279,L279=1,Q279)</f>
        <v>9</v>
      </c>
      <c r="C279" s="72">
        <f>_xlfn.IFS(H279=0,G279,K279=1,J279,L279=1,R279)</f>
        <v>41.3224765950751</v>
      </c>
      <c r="D279" t="s" s="73">
        <f>IF(F279="Lab","over","under")</f>
        <v>111</v>
      </c>
      <c r="E279" t="s" s="73">
        <v>591</v>
      </c>
      <c r="F279" t="s" s="74">
        <v>9</v>
      </c>
      <c r="G279" s="75">
        <f>AD279</f>
        <v>41.3224765950751</v>
      </c>
      <c r="H279" s="76">
        <f>K279+L279</f>
        <v>0</v>
      </c>
      <c r="I279" t="s" s="77">
        <v>5</v>
      </c>
      <c r="J279" s="75">
        <f>AB279</f>
        <v>34.7572968295177</v>
      </c>
      <c r="K279" s="25"/>
      <c r="L279" s="25"/>
      <c r="M279" s="25"/>
      <c r="N279" s="25"/>
      <c r="O279" t="s" s="73">
        <v>647</v>
      </c>
      <c r="P279" t="s" s="73">
        <v>646</v>
      </c>
      <c r="Q279" t="s" s="78">
        <v>17</v>
      </c>
      <c r="R279" s="79">
        <f>100*S279</f>
        <v>10.6954606</v>
      </c>
      <c r="S279" s="80">
        <v>0.106954606</v>
      </c>
      <c r="T279" s="28"/>
      <c r="U279" s="29">
        <v>74823</v>
      </c>
      <c r="V279" s="29">
        <v>50844</v>
      </c>
      <c r="W279" s="29">
        <v>154</v>
      </c>
      <c r="X279" s="29">
        <v>3338</v>
      </c>
      <c r="Y279" s="29">
        <v>17672</v>
      </c>
      <c r="Z279" s="31">
        <f>100*Y279/$V279</f>
        <v>34.7572968295177</v>
      </c>
      <c r="AA279" s="29">
        <f>IF(Z279&gt;$V$8,1,0)</f>
        <v>0</v>
      </c>
      <c r="AB279" s="31">
        <f>IF($I279=Y$16,Z279,0)</f>
        <v>34.7572968295177</v>
      </c>
      <c r="AC279" s="29">
        <v>21010</v>
      </c>
      <c r="AD279" s="31">
        <f>100*AC279/$V279</f>
        <v>41.3224765950751</v>
      </c>
      <c r="AE279" s="29">
        <f>IF(AD279&gt;$V$8,1,0)</f>
        <v>0</v>
      </c>
      <c r="AF279" s="31">
        <f>IF($I279=AC$16,AD279,0)</f>
        <v>0</v>
      </c>
      <c r="AG279" s="29">
        <v>2279</v>
      </c>
      <c r="AH279" s="31">
        <f>100*AG279/$V279</f>
        <v>4.48233813232633</v>
      </c>
      <c r="AI279" s="29">
        <f>IF(AH279&gt;$V$8,1,0)</f>
        <v>0</v>
      </c>
      <c r="AJ279" s="31">
        <f>IF($I279=AG$16,AH279,0)</f>
        <v>0</v>
      </c>
      <c r="AK279" s="29">
        <v>5438</v>
      </c>
      <c r="AL279" s="31">
        <f>100*AK279/$V279</f>
        <v>10.6954606246558</v>
      </c>
      <c r="AM279" s="29">
        <f>IF(AL279&gt;$V$8,1,0)</f>
        <v>0</v>
      </c>
      <c r="AN279" s="31">
        <f>IF($I279=AK$16,AL279,0)</f>
        <v>0</v>
      </c>
      <c r="AO279" s="29">
        <v>2357</v>
      </c>
      <c r="AP279" s="31">
        <f>100*AO279/$V279</f>
        <v>4.6357485642357</v>
      </c>
      <c r="AQ279" s="29">
        <f>IF(AP279&gt;$V$8,1,0)</f>
        <v>0</v>
      </c>
      <c r="AR279" s="31">
        <f>IF($I279=AO$16,AP279,0)</f>
        <v>0</v>
      </c>
      <c r="AS279" s="29">
        <v>0</v>
      </c>
      <c r="AT279" s="31">
        <f>100*AS279/$V279</f>
        <v>0</v>
      </c>
      <c r="AU279" s="29">
        <f>IF(AT279&gt;$V$8,1,0)</f>
        <v>0</v>
      </c>
      <c r="AV279" s="31">
        <f>IF($I279=AS$16,AT279,0)</f>
        <v>0</v>
      </c>
      <c r="AW279" s="29">
        <v>1273</v>
      </c>
      <c r="AX279" s="31">
        <f>100*AW279/$V279</f>
        <v>2.50373692077728</v>
      </c>
      <c r="AY279" s="29">
        <f>IF(AX279&gt;$V$8,1,0)</f>
        <v>0</v>
      </c>
      <c r="AZ279" s="31">
        <f>IF($I279=AW$16,AX279,0)</f>
        <v>0</v>
      </c>
      <c r="BA279" s="29">
        <v>0</v>
      </c>
      <c r="BB279" s="31">
        <f>100*BA279/$V279</f>
        <v>0</v>
      </c>
      <c r="BC279" s="29">
        <f>IF(BB279&gt;$V$8,1,0)</f>
        <v>0</v>
      </c>
      <c r="BD279" s="31">
        <f>IF($I279=BA$16,BB279,0)</f>
        <v>0</v>
      </c>
      <c r="BE279" s="29">
        <v>0</v>
      </c>
      <c r="BF279" s="31">
        <f>100*BE279/$V279</f>
        <v>0</v>
      </c>
      <c r="BG279" s="29">
        <f>IF(BF279&gt;$V$8,1,0)</f>
        <v>0</v>
      </c>
      <c r="BH279" s="31">
        <f>IF($I279=BE$16,BF279,0)</f>
        <v>0</v>
      </c>
      <c r="BI279" s="29">
        <v>0</v>
      </c>
      <c r="BJ279" s="31">
        <f>100*BI279/$V279</f>
        <v>0</v>
      </c>
      <c r="BK279" s="29">
        <f>IF(BJ279&gt;$V$8,1,0)</f>
        <v>0</v>
      </c>
      <c r="BL279" s="31">
        <f>IF($I279=BI$16,BJ279,0)</f>
        <v>0</v>
      </c>
      <c r="BM279" s="29">
        <v>0</v>
      </c>
      <c r="BN279" s="31">
        <f>100*BM279/$V279</f>
        <v>0</v>
      </c>
      <c r="BO279" s="29">
        <f>IF(BN279&gt;$V$8,1,0)</f>
        <v>0</v>
      </c>
      <c r="BP279" s="31">
        <f>IF($I279=BM$16,BN279,0)</f>
        <v>0</v>
      </c>
      <c r="BQ279" s="29">
        <v>0</v>
      </c>
      <c r="BR279" s="31">
        <f>100*BQ279/$V279</f>
        <v>0</v>
      </c>
      <c r="BS279" s="29">
        <f>IF(BR279&gt;$V$8,1,0)</f>
        <v>0</v>
      </c>
      <c r="BT279" s="31">
        <f>IF($I279=BQ$16,BR279,0)</f>
        <v>0</v>
      </c>
      <c r="BU279" s="29">
        <v>0</v>
      </c>
      <c r="BV279" s="31">
        <f>100*BU279/$V279</f>
        <v>0</v>
      </c>
      <c r="BW279" s="29">
        <f>IF(BV279&gt;$V$8,1,0)</f>
        <v>0</v>
      </c>
      <c r="BX279" s="31">
        <f>IF($I279=BU$16,BV279,0)</f>
        <v>0</v>
      </c>
      <c r="BY279" s="29">
        <v>0</v>
      </c>
      <c r="BZ279" s="29">
        <v>0</v>
      </c>
      <c r="CA279" s="28"/>
      <c r="CB279" s="20"/>
      <c r="CC279" s="21"/>
    </row>
    <row r="280" ht="15.75" customHeight="1">
      <c r="A280" t="s" s="32">
        <v>648</v>
      </c>
      <c r="B280" t="s" s="71">
        <f>_xlfn.IFS(H280=0,F280,K280=1,I280,L280=1,Q280)</f>
        <v>25</v>
      </c>
      <c r="C280" s="72">
        <f>_xlfn.IFS(H280=0,G280,K280=1,J280,L280=1,R280)</f>
        <v>33.0773450356555</v>
      </c>
      <c r="D280" t="s" s="68">
        <f>IF(F280="Lab","over","under")</f>
        <v>111</v>
      </c>
      <c r="E280" t="s" s="68">
        <v>591</v>
      </c>
      <c r="F280" t="s" s="74">
        <v>9</v>
      </c>
      <c r="G280" s="81">
        <f>AD280</f>
        <v>41.2287438288535</v>
      </c>
      <c r="H280" s="82">
        <f>K280+L280</f>
        <v>1</v>
      </c>
      <c r="I280" t="s" s="77">
        <v>25</v>
      </c>
      <c r="J280" s="81">
        <f>AV280</f>
        <v>33.0773450356555</v>
      </c>
      <c r="K280" s="82">
        <v>1</v>
      </c>
      <c r="L280" s="13"/>
      <c r="M280" s="13"/>
      <c r="N280" s="13"/>
      <c r="O280" t="s" s="68">
        <v>649</v>
      </c>
      <c r="P280" t="s" s="68">
        <v>648</v>
      </c>
      <c r="Q280" t="s" s="78">
        <v>21</v>
      </c>
      <c r="R280" s="83">
        <f>100*S280</f>
        <v>10.2446517</v>
      </c>
      <c r="S280" s="35">
        <v>0.102446517</v>
      </c>
      <c r="T280" s="16"/>
      <c r="U280" s="37">
        <v>76188</v>
      </c>
      <c r="V280" s="37">
        <v>45575</v>
      </c>
      <c r="W280" s="37">
        <v>206</v>
      </c>
      <c r="X280" s="37">
        <v>3715</v>
      </c>
      <c r="Y280" s="37">
        <v>2598</v>
      </c>
      <c r="Z280" s="38">
        <f>100*Y280/$V280</f>
        <v>5.70049369171695</v>
      </c>
      <c r="AA280" s="37">
        <f>IF(Z280&gt;$V$8,1,0)</f>
        <v>0</v>
      </c>
      <c r="AB280" s="38">
        <f>IF($I280=Y$16,Z280,0)</f>
        <v>0</v>
      </c>
      <c r="AC280" s="37">
        <v>18790</v>
      </c>
      <c r="AD280" s="38">
        <f>100*AC280/$V280</f>
        <v>41.2287438288535</v>
      </c>
      <c r="AE280" s="37">
        <f>IF(AD280&gt;$V$8,1,0)</f>
        <v>0</v>
      </c>
      <c r="AF280" s="38">
        <f>IF($I280=AC$16,AD280,0)</f>
        <v>0</v>
      </c>
      <c r="AG280" s="37">
        <v>1949</v>
      </c>
      <c r="AH280" s="38">
        <f>100*AG280/$V280</f>
        <v>4.27646736149205</v>
      </c>
      <c r="AI280" s="37">
        <f>IF(AH280&gt;$V$8,1,0)</f>
        <v>0</v>
      </c>
      <c r="AJ280" s="38">
        <f>IF($I280=AG$16,AH280,0)</f>
        <v>0</v>
      </c>
      <c r="AK280" s="37">
        <v>2129</v>
      </c>
      <c r="AL280" s="38">
        <f>100*AK280/$V280</f>
        <v>4.67142073505211</v>
      </c>
      <c r="AM280" s="37">
        <f>IF(AL280&gt;$V$8,1,0)</f>
        <v>0</v>
      </c>
      <c r="AN280" s="38">
        <f>IF($I280=AK$16,AL280,0)</f>
        <v>0</v>
      </c>
      <c r="AO280" s="37">
        <v>4669</v>
      </c>
      <c r="AP280" s="38">
        <f>100*AO280/$V280</f>
        <v>10.2446516730664</v>
      </c>
      <c r="AQ280" s="37">
        <f>IF(AP280&gt;$V$8,1,0)</f>
        <v>0</v>
      </c>
      <c r="AR280" s="38">
        <f>IF($I280=AO$16,AP280,0)</f>
        <v>0</v>
      </c>
      <c r="AS280" s="37">
        <v>15075</v>
      </c>
      <c r="AT280" s="38">
        <f>100*AS280/$V280</f>
        <v>33.0773450356555</v>
      </c>
      <c r="AU280" s="37">
        <f>IF(AT280&gt;$V$8,1,0)</f>
        <v>0</v>
      </c>
      <c r="AV280" s="38">
        <f>IF($I280=AS$16,AT280,0)</f>
        <v>33.0773450356555</v>
      </c>
      <c r="AW280" s="37">
        <v>0</v>
      </c>
      <c r="AX280" s="38">
        <f>100*AW280/$V280</f>
        <v>0</v>
      </c>
      <c r="AY280" s="37">
        <f>IF(AX280&gt;$V$8,1,0)</f>
        <v>0</v>
      </c>
      <c r="AZ280" s="38">
        <f>IF($I280=AW$16,AX280,0)</f>
        <v>0</v>
      </c>
      <c r="BA280" s="37">
        <v>0</v>
      </c>
      <c r="BB280" s="38">
        <f>100*BA280/$V280</f>
        <v>0</v>
      </c>
      <c r="BC280" s="37">
        <f>IF(BB280&gt;$V$8,1,0)</f>
        <v>0</v>
      </c>
      <c r="BD280" s="38">
        <f>IF($I280=BA$16,BB280,0)</f>
        <v>0</v>
      </c>
      <c r="BE280" s="37">
        <v>0</v>
      </c>
      <c r="BF280" s="38">
        <f>100*BE280/$V280</f>
        <v>0</v>
      </c>
      <c r="BG280" s="37">
        <f>IF(BF280&gt;$V$8,1,0)</f>
        <v>0</v>
      </c>
      <c r="BH280" s="38">
        <f>IF($I280=BE$16,BF280,0)</f>
        <v>0</v>
      </c>
      <c r="BI280" s="37">
        <v>0</v>
      </c>
      <c r="BJ280" s="38">
        <f>100*BI280/$V280</f>
        <v>0</v>
      </c>
      <c r="BK280" s="37">
        <f>IF(BJ280&gt;$V$8,1,0)</f>
        <v>0</v>
      </c>
      <c r="BL280" s="38">
        <f>IF($I280=BI$16,BJ280,0)</f>
        <v>0</v>
      </c>
      <c r="BM280" s="37">
        <v>0</v>
      </c>
      <c r="BN280" s="38">
        <f>100*BM280/$V280</f>
        <v>0</v>
      </c>
      <c r="BO280" s="37">
        <f>IF(BN280&gt;$V$8,1,0)</f>
        <v>0</v>
      </c>
      <c r="BP280" s="38">
        <f>IF($I280=BM$16,BN280,0)</f>
        <v>0</v>
      </c>
      <c r="BQ280" s="37">
        <v>0</v>
      </c>
      <c r="BR280" s="38">
        <f>100*BQ280/$V280</f>
        <v>0</v>
      </c>
      <c r="BS280" s="37">
        <f>IF(BR280&gt;$V$8,1,0)</f>
        <v>0</v>
      </c>
      <c r="BT280" s="38">
        <f>IF($I280=BQ$16,BR280,0)</f>
        <v>0</v>
      </c>
      <c r="BU280" s="37">
        <v>0</v>
      </c>
      <c r="BV280" s="38">
        <f>100*BU280/$V280</f>
        <v>0</v>
      </c>
      <c r="BW280" s="37">
        <f>IF(BV280&gt;$V$8,1,0)</f>
        <v>0</v>
      </c>
      <c r="BX280" s="38">
        <f>IF($I280=BU$16,BV280,0)</f>
        <v>0</v>
      </c>
      <c r="BY280" s="37">
        <v>0</v>
      </c>
      <c r="BZ280" s="37">
        <v>0</v>
      </c>
      <c r="CA280" s="16"/>
      <c r="CB280" s="20"/>
      <c r="CC280" s="21"/>
    </row>
    <row r="281" ht="15.75" customHeight="1">
      <c r="A281" t="s" s="32">
        <v>650</v>
      </c>
      <c r="B281" t="s" s="71">
        <f>_xlfn.IFS(H281=0,F281,K281=1,I281,L281=1,Q281)</f>
        <v>17</v>
      </c>
      <c r="C281" s="72">
        <f>_xlfn.IFS(H281=0,G281,K281=1,J281,L281=1,R281)</f>
        <v>22.563935</v>
      </c>
      <c r="D281" t="s" s="73">
        <f>IF(F281="Lab","over","under")</f>
        <v>111</v>
      </c>
      <c r="E281" t="s" s="73">
        <v>591</v>
      </c>
      <c r="F281" t="s" s="74">
        <v>9</v>
      </c>
      <c r="G281" s="75">
        <f>AD281</f>
        <v>41.2194325182005</v>
      </c>
      <c r="H281" s="76">
        <f>K281+L281</f>
        <v>1</v>
      </c>
      <c r="I281" t="s" s="77">
        <v>5</v>
      </c>
      <c r="J281" s="75">
        <f>AB281</f>
        <v>28.1430838155684</v>
      </c>
      <c r="K281" s="25"/>
      <c r="L281" s="76">
        <v>1</v>
      </c>
      <c r="M281" s="25"/>
      <c r="N281" s="25"/>
      <c r="O281" t="s" s="73">
        <v>651</v>
      </c>
      <c r="P281" t="s" s="73">
        <v>650</v>
      </c>
      <c r="Q281" t="s" s="78">
        <v>17</v>
      </c>
      <c r="R281" s="79">
        <f>100*S281</f>
        <v>22.563935</v>
      </c>
      <c r="S281" s="80">
        <v>0.22563935</v>
      </c>
      <c r="T281" s="28"/>
      <c r="U281" s="29">
        <v>74724</v>
      </c>
      <c r="V281" s="29">
        <v>42856</v>
      </c>
      <c r="W281" s="29">
        <v>118</v>
      </c>
      <c r="X281" s="29">
        <v>5604</v>
      </c>
      <c r="Y281" s="29">
        <v>12061</v>
      </c>
      <c r="Z281" s="31">
        <f>100*Y281/$V281</f>
        <v>28.1430838155684</v>
      </c>
      <c r="AA281" s="29">
        <f>IF(Z281&gt;$V$8,1,0)</f>
        <v>0</v>
      </c>
      <c r="AB281" s="31">
        <f>IF($I281=Y$16,Z281,0)</f>
        <v>28.1430838155684</v>
      </c>
      <c r="AC281" s="29">
        <v>17665</v>
      </c>
      <c r="AD281" s="31">
        <f>100*AC281/$V281</f>
        <v>41.2194325182005</v>
      </c>
      <c r="AE281" s="29">
        <f>IF(AD281&gt;$V$8,1,0)</f>
        <v>0</v>
      </c>
      <c r="AF281" s="31">
        <f>IF($I281=AC$16,AD281,0)</f>
        <v>0</v>
      </c>
      <c r="AG281" s="29">
        <v>1766</v>
      </c>
      <c r="AH281" s="31">
        <f>100*AG281/$V281</f>
        <v>4.12077655404144</v>
      </c>
      <c r="AI281" s="29">
        <f>IF(AH281&gt;$V$8,1,0)</f>
        <v>0</v>
      </c>
      <c r="AJ281" s="31">
        <f>IF($I281=AG$16,AH281,0)</f>
        <v>0</v>
      </c>
      <c r="AK281" s="29">
        <v>9670</v>
      </c>
      <c r="AL281" s="31">
        <f>100*AK281/$V281</f>
        <v>22.5639350382677</v>
      </c>
      <c r="AM281" s="29">
        <f>IF(AL281&gt;$V$8,1,0)</f>
        <v>0</v>
      </c>
      <c r="AN281" s="31">
        <f>IF($I281=AK$16,AL281,0)</f>
        <v>0</v>
      </c>
      <c r="AO281" s="29">
        <v>1694</v>
      </c>
      <c r="AP281" s="31">
        <f>100*AO281/$V281</f>
        <v>3.95277207392197</v>
      </c>
      <c r="AQ281" s="29">
        <f>IF(AP281&gt;$V$8,1,0)</f>
        <v>0</v>
      </c>
      <c r="AR281" s="31">
        <f>IF($I281=AO$16,AP281,0)</f>
        <v>0</v>
      </c>
      <c r="AS281" s="29">
        <v>0</v>
      </c>
      <c r="AT281" s="31">
        <f>100*AS281/$V281</f>
        <v>0</v>
      </c>
      <c r="AU281" s="29">
        <f>IF(AT281&gt;$V$8,1,0)</f>
        <v>0</v>
      </c>
      <c r="AV281" s="31">
        <f>IF($I281=AS$16,AT281,0)</f>
        <v>0</v>
      </c>
      <c r="AW281" s="29">
        <v>0</v>
      </c>
      <c r="AX281" s="31">
        <f>100*AW281/$V281</f>
        <v>0</v>
      </c>
      <c r="AY281" s="29">
        <f>IF(AX281&gt;$V$8,1,0)</f>
        <v>0</v>
      </c>
      <c r="AZ281" s="31">
        <f>IF($I281=AW$16,AX281,0)</f>
        <v>0</v>
      </c>
      <c r="BA281" s="29">
        <v>0</v>
      </c>
      <c r="BB281" s="31">
        <f>100*BA281/$V281</f>
        <v>0</v>
      </c>
      <c r="BC281" s="29">
        <f>IF(BB281&gt;$V$8,1,0)</f>
        <v>0</v>
      </c>
      <c r="BD281" s="31">
        <f>IF($I281=BA$16,BB281,0)</f>
        <v>0</v>
      </c>
      <c r="BE281" s="29">
        <v>0</v>
      </c>
      <c r="BF281" s="31">
        <f>100*BE281/$V281</f>
        <v>0</v>
      </c>
      <c r="BG281" s="29">
        <f>IF(BF281&gt;$V$8,1,0)</f>
        <v>0</v>
      </c>
      <c r="BH281" s="31">
        <f>IF($I281=BE$16,BF281,0)</f>
        <v>0</v>
      </c>
      <c r="BI281" s="29">
        <v>0</v>
      </c>
      <c r="BJ281" s="31">
        <f>100*BI281/$V281</f>
        <v>0</v>
      </c>
      <c r="BK281" s="29">
        <f>IF(BJ281&gt;$V$8,1,0)</f>
        <v>0</v>
      </c>
      <c r="BL281" s="31">
        <f>IF($I281=BI$16,BJ281,0)</f>
        <v>0</v>
      </c>
      <c r="BM281" s="29">
        <v>0</v>
      </c>
      <c r="BN281" s="31">
        <f>100*BM281/$V281</f>
        <v>0</v>
      </c>
      <c r="BO281" s="29">
        <f>IF(BN281&gt;$V$8,1,0)</f>
        <v>0</v>
      </c>
      <c r="BP281" s="31">
        <f>IF($I281=BM$16,BN281,0)</f>
        <v>0</v>
      </c>
      <c r="BQ281" s="29">
        <v>0</v>
      </c>
      <c r="BR281" s="31">
        <f>100*BQ281/$V281</f>
        <v>0</v>
      </c>
      <c r="BS281" s="29">
        <f>IF(BR281&gt;$V$8,1,0)</f>
        <v>0</v>
      </c>
      <c r="BT281" s="31">
        <f>IF($I281=BQ$16,BR281,0)</f>
        <v>0</v>
      </c>
      <c r="BU281" s="29">
        <v>0</v>
      </c>
      <c r="BV281" s="31">
        <f>100*BU281/$V281</f>
        <v>0</v>
      </c>
      <c r="BW281" s="29">
        <f>IF(BV281&gt;$V$8,1,0)</f>
        <v>0</v>
      </c>
      <c r="BX281" s="31">
        <f>IF($I281=BU$16,BV281,0)</f>
        <v>0</v>
      </c>
      <c r="BY281" s="29">
        <v>257</v>
      </c>
      <c r="BZ281" s="29">
        <v>0</v>
      </c>
      <c r="CA281" s="28"/>
      <c r="CB281" s="20"/>
      <c r="CC281" s="21"/>
    </row>
    <row r="282" ht="15.75" customHeight="1">
      <c r="A282" t="s" s="32">
        <v>652</v>
      </c>
      <c r="B282" t="s" s="71">
        <f>_xlfn.IFS(H282=0,F282,K282=1,I282,L282=1,Q282)</f>
        <v>9</v>
      </c>
      <c r="C282" s="72">
        <f>_xlfn.IFS(H282=0,G282,K282=1,J282,L282=1,R282)</f>
        <v>41.2032099141653</v>
      </c>
      <c r="D282" t="s" s="68">
        <f>IF(F282="Lab","over","under")</f>
        <v>111</v>
      </c>
      <c r="E282" t="s" s="68">
        <v>591</v>
      </c>
      <c r="F282" t="s" s="74">
        <v>9</v>
      </c>
      <c r="G282" s="81">
        <f>AD282</f>
        <v>41.2032099141653</v>
      </c>
      <c r="H282" s="82">
        <f>K282+L282</f>
        <v>0</v>
      </c>
      <c r="I282" t="s" s="77">
        <v>17</v>
      </c>
      <c r="J282" s="81">
        <f>AN282</f>
        <v>19.8664228757174</v>
      </c>
      <c r="K282" s="13"/>
      <c r="L282" s="13"/>
      <c r="M282" s="13"/>
      <c r="N282" s="13"/>
      <c r="O282" t="s" s="68">
        <v>653</v>
      </c>
      <c r="P282" t="s" s="68">
        <v>652</v>
      </c>
      <c r="Q282" t="s" s="78">
        <v>29</v>
      </c>
      <c r="R282" s="83">
        <f>100*S282</f>
        <v>13.3958048</v>
      </c>
      <c r="S282" s="35">
        <v>0.133958048</v>
      </c>
      <c r="T282" s="16"/>
      <c r="U282" s="37">
        <v>75951</v>
      </c>
      <c r="V282" s="37">
        <v>39378</v>
      </c>
      <c r="W282" s="37">
        <v>116</v>
      </c>
      <c r="X282" s="37">
        <v>8402</v>
      </c>
      <c r="Y282" s="37">
        <v>3775</v>
      </c>
      <c r="Z282" s="38">
        <f>100*Y282/$V282</f>
        <v>9.58657118187821</v>
      </c>
      <c r="AA282" s="37">
        <f>IF(Z282&gt;$V$8,1,0)</f>
        <v>0</v>
      </c>
      <c r="AB282" s="38">
        <f>IF($I282=Y$16,Z282,0)</f>
        <v>0</v>
      </c>
      <c r="AC282" s="37">
        <v>16225</v>
      </c>
      <c r="AD282" s="38">
        <f>100*AC282/$V282</f>
        <v>41.2032099141653</v>
      </c>
      <c r="AE282" s="37">
        <f>IF(AD282&gt;$V$8,1,0)</f>
        <v>0</v>
      </c>
      <c r="AF282" s="38">
        <f>IF($I282=AC$16,AD282,0)</f>
        <v>0</v>
      </c>
      <c r="AG282" s="37">
        <v>1606</v>
      </c>
      <c r="AH282" s="38">
        <f>100*AG282/$V282</f>
        <v>4.07841942201229</v>
      </c>
      <c r="AI282" s="37">
        <f>IF(AH282&gt;$V$8,1,0)</f>
        <v>0</v>
      </c>
      <c r="AJ282" s="38">
        <f>IF($I282=AG$16,AH282,0)</f>
        <v>0</v>
      </c>
      <c r="AK282" s="37">
        <v>7823</v>
      </c>
      <c r="AL282" s="38">
        <f>100*AK282/$V282</f>
        <v>19.8664228757174</v>
      </c>
      <c r="AM282" s="37">
        <f>IF(AL282&gt;$V$8,1,0)</f>
        <v>0</v>
      </c>
      <c r="AN282" s="38">
        <f>IF($I282=AK$16,AL282,0)</f>
        <v>19.8664228757174</v>
      </c>
      <c r="AO282" s="37">
        <v>1865</v>
      </c>
      <c r="AP282" s="38">
        <f>100*AO282/$V282</f>
        <v>4.73614708720605</v>
      </c>
      <c r="AQ282" s="37">
        <f>IF(AP282&gt;$V$8,1,0)</f>
        <v>0</v>
      </c>
      <c r="AR282" s="38">
        <f>IF($I282=AO$16,AP282,0)</f>
        <v>0</v>
      </c>
      <c r="AS282" s="37">
        <v>0</v>
      </c>
      <c r="AT282" s="38">
        <f>100*AS282/$V282</f>
        <v>0</v>
      </c>
      <c r="AU282" s="37">
        <f>IF(AT282&gt;$V$8,1,0)</f>
        <v>0</v>
      </c>
      <c r="AV282" s="38">
        <f>IF($I282=AS$16,AT282,0)</f>
        <v>0</v>
      </c>
      <c r="AW282" s="37">
        <v>5275</v>
      </c>
      <c r="AX282" s="38">
        <f>100*AW282/$V282</f>
        <v>13.3958047640815</v>
      </c>
      <c r="AY282" s="37">
        <f>IF(AX282&gt;$V$8,1,0)</f>
        <v>0</v>
      </c>
      <c r="AZ282" s="38">
        <f>IF($I282=AW$16,AX282,0)</f>
        <v>0</v>
      </c>
      <c r="BA282" s="37">
        <v>0</v>
      </c>
      <c r="BB282" s="38">
        <f>100*BA282/$V282</f>
        <v>0</v>
      </c>
      <c r="BC282" s="37">
        <f>IF(BB282&gt;$V$8,1,0)</f>
        <v>0</v>
      </c>
      <c r="BD282" s="38">
        <f>IF($I282=BA$16,BB282,0)</f>
        <v>0</v>
      </c>
      <c r="BE282" s="37">
        <v>0</v>
      </c>
      <c r="BF282" s="38">
        <f>100*BE282/$V282</f>
        <v>0</v>
      </c>
      <c r="BG282" s="37">
        <f>IF(BF282&gt;$V$8,1,0)</f>
        <v>0</v>
      </c>
      <c r="BH282" s="38">
        <f>IF($I282=BE$16,BF282,0)</f>
        <v>0</v>
      </c>
      <c r="BI282" s="37">
        <v>0</v>
      </c>
      <c r="BJ282" s="38">
        <f>100*BI282/$V282</f>
        <v>0</v>
      </c>
      <c r="BK282" s="37">
        <f>IF(BJ282&gt;$V$8,1,0)</f>
        <v>0</v>
      </c>
      <c r="BL282" s="38">
        <f>IF($I282=BI$16,BJ282,0)</f>
        <v>0</v>
      </c>
      <c r="BM282" s="37">
        <v>0</v>
      </c>
      <c r="BN282" s="38">
        <f>100*BM282/$V282</f>
        <v>0</v>
      </c>
      <c r="BO282" s="37">
        <f>IF(BN282&gt;$V$8,1,0)</f>
        <v>0</v>
      </c>
      <c r="BP282" s="38">
        <f>IF($I282=BM$16,BN282,0)</f>
        <v>0</v>
      </c>
      <c r="BQ282" s="37">
        <v>0</v>
      </c>
      <c r="BR282" s="38">
        <f>100*BQ282/$V282</f>
        <v>0</v>
      </c>
      <c r="BS282" s="37">
        <f>IF(BR282&gt;$V$8,1,0)</f>
        <v>0</v>
      </c>
      <c r="BT282" s="38">
        <f>IF($I282=BQ$16,BR282,0)</f>
        <v>0</v>
      </c>
      <c r="BU282" s="37">
        <v>0</v>
      </c>
      <c r="BV282" s="38">
        <f>100*BU282/$V282</f>
        <v>0</v>
      </c>
      <c r="BW282" s="37">
        <f>IF(BV282&gt;$V$8,1,0)</f>
        <v>0</v>
      </c>
      <c r="BX282" s="38">
        <f>IF($I282=BU$16,BV282,0)</f>
        <v>0</v>
      </c>
      <c r="BY282" s="37">
        <v>0</v>
      </c>
      <c r="BZ282" s="37">
        <v>0</v>
      </c>
      <c r="CA282" s="16"/>
      <c r="CB282" s="20"/>
      <c r="CC282" s="21"/>
    </row>
    <row r="283" ht="15.75" customHeight="1">
      <c r="A283" t="s" s="32">
        <v>654</v>
      </c>
      <c r="B283" t="s" s="71">
        <f>_xlfn.IFS(H283=0,F283,K283=1,I283,L283=1,Q283)</f>
        <v>17</v>
      </c>
      <c r="C283" s="72">
        <f>_xlfn.IFS(H283=0,G283,K283=1,J283,L283=1,R283)</f>
        <v>21.7277954</v>
      </c>
      <c r="D283" t="s" s="73">
        <f>IF(F283="Lab","over","under")</f>
        <v>111</v>
      </c>
      <c r="E283" t="s" s="73">
        <v>591</v>
      </c>
      <c r="F283" t="s" s="74">
        <v>9</v>
      </c>
      <c r="G283" s="75">
        <f>AD283</f>
        <v>41.1693925754267</v>
      </c>
      <c r="H283" s="76">
        <f>K283+L283</f>
        <v>1</v>
      </c>
      <c r="I283" t="s" s="77">
        <v>5</v>
      </c>
      <c r="J283" s="75">
        <f>AB283</f>
        <v>28.3167699095325</v>
      </c>
      <c r="K283" s="25"/>
      <c r="L283" s="76">
        <v>1</v>
      </c>
      <c r="M283" s="25"/>
      <c r="N283" s="25"/>
      <c r="O283" t="s" s="73">
        <v>655</v>
      </c>
      <c r="P283" t="s" s="73">
        <v>654</v>
      </c>
      <c r="Q283" t="s" s="78">
        <v>17</v>
      </c>
      <c r="R283" s="79">
        <f>100*S283</f>
        <v>21.7277954</v>
      </c>
      <c r="S283" s="80">
        <v>0.217277954</v>
      </c>
      <c r="T283" s="28"/>
      <c r="U283" s="29">
        <v>78161</v>
      </c>
      <c r="V283" s="29">
        <v>44878</v>
      </c>
      <c r="W283" s="29">
        <v>150</v>
      </c>
      <c r="X283" s="29">
        <v>5768</v>
      </c>
      <c r="Y283" s="29">
        <v>12708</v>
      </c>
      <c r="Z283" s="31">
        <f>100*Y283/$V283</f>
        <v>28.3167699095325</v>
      </c>
      <c r="AA283" s="29">
        <f>IF(Z283&gt;$V$8,1,0)</f>
        <v>0</v>
      </c>
      <c r="AB283" s="31">
        <f>IF($I283=Y$16,Z283,0)</f>
        <v>28.3167699095325</v>
      </c>
      <c r="AC283" s="29">
        <v>18476</v>
      </c>
      <c r="AD283" s="31">
        <f>100*AC283/$V283</f>
        <v>41.1693925754267</v>
      </c>
      <c r="AE283" s="29">
        <f>IF(AD283&gt;$V$8,1,0)</f>
        <v>0</v>
      </c>
      <c r="AF283" s="31">
        <f>IF($I283=AC$16,AD283,0)</f>
        <v>0</v>
      </c>
      <c r="AG283" s="29">
        <v>1996</v>
      </c>
      <c r="AH283" s="31">
        <f>100*AG283/$V283</f>
        <v>4.44761353001471</v>
      </c>
      <c r="AI283" s="29">
        <f>IF(AH283&gt;$V$8,1,0)</f>
        <v>0</v>
      </c>
      <c r="AJ283" s="31">
        <f>IF($I283=AG$16,AH283,0)</f>
        <v>0</v>
      </c>
      <c r="AK283" s="29">
        <v>9751</v>
      </c>
      <c r="AL283" s="31">
        <f>100*AK283/$V283</f>
        <v>21.7277953562993</v>
      </c>
      <c r="AM283" s="29">
        <f>IF(AL283&gt;$V$8,1,0)</f>
        <v>0</v>
      </c>
      <c r="AN283" s="31">
        <f>IF($I283=AK$16,AL283,0)</f>
        <v>0</v>
      </c>
      <c r="AO283" s="29">
        <v>1947</v>
      </c>
      <c r="AP283" s="31">
        <f>100*AO283/$V283</f>
        <v>4.33842862872677</v>
      </c>
      <c r="AQ283" s="29">
        <f>IF(AP283&gt;$V$8,1,0)</f>
        <v>0</v>
      </c>
      <c r="AR283" s="31">
        <f>IF($I283=AO$16,AP283,0)</f>
        <v>0</v>
      </c>
      <c r="AS283" s="29">
        <v>0</v>
      </c>
      <c r="AT283" s="31">
        <f>100*AS283/$V283</f>
        <v>0</v>
      </c>
      <c r="AU283" s="29">
        <f>IF(AT283&gt;$V$8,1,0)</f>
        <v>0</v>
      </c>
      <c r="AV283" s="31">
        <f>IF($I283=AS$16,AT283,0)</f>
        <v>0</v>
      </c>
      <c r="AW283" s="29">
        <v>0</v>
      </c>
      <c r="AX283" s="31">
        <f>100*AW283/$V283</f>
        <v>0</v>
      </c>
      <c r="AY283" s="29">
        <f>IF(AX283&gt;$V$8,1,0)</f>
        <v>0</v>
      </c>
      <c r="AZ283" s="31">
        <f>IF($I283=AW$16,AX283,0)</f>
        <v>0</v>
      </c>
      <c r="BA283" s="29">
        <v>0</v>
      </c>
      <c r="BB283" s="31">
        <f>100*BA283/$V283</f>
        <v>0</v>
      </c>
      <c r="BC283" s="29">
        <f>IF(BB283&gt;$V$8,1,0)</f>
        <v>0</v>
      </c>
      <c r="BD283" s="31">
        <f>IF($I283=BA$16,BB283,0)</f>
        <v>0</v>
      </c>
      <c r="BE283" s="29">
        <v>0</v>
      </c>
      <c r="BF283" s="31">
        <f>100*BE283/$V283</f>
        <v>0</v>
      </c>
      <c r="BG283" s="29">
        <f>IF(BF283&gt;$V$8,1,0)</f>
        <v>0</v>
      </c>
      <c r="BH283" s="31">
        <f>IF($I283=BE$16,BF283,0)</f>
        <v>0</v>
      </c>
      <c r="BI283" s="29">
        <v>0</v>
      </c>
      <c r="BJ283" s="31">
        <f>100*BI283/$V283</f>
        <v>0</v>
      </c>
      <c r="BK283" s="29">
        <f>IF(BJ283&gt;$V$8,1,0)</f>
        <v>0</v>
      </c>
      <c r="BL283" s="31">
        <f>IF($I283=BI$16,BJ283,0)</f>
        <v>0</v>
      </c>
      <c r="BM283" s="29">
        <v>0</v>
      </c>
      <c r="BN283" s="31">
        <f>100*BM283/$V283</f>
        <v>0</v>
      </c>
      <c r="BO283" s="29">
        <f>IF(BN283&gt;$V$8,1,0)</f>
        <v>0</v>
      </c>
      <c r="BP283" s="31">
        <f>IF($I283=BM$16,BN283,0)</f>
        <v>0</v>
      </c>
      <c r="BQ283" s="29">
        <v>0</v>
      </c>
      <c r="BR283" s="31">
        <f>100*BQ283/$V283</f>
        <v>0</v>
      </c>
      <c r="BS283" s="29">
        <f>IF(BR283&gt;$V$8,1,0)</f>
        <v>0</v>
      </c>
      <c r="BT283" s="31">
        <f>IF($I283=BQ$16,BR283,0)</f>
        <v>0</v>
      </c>
      <c r="BU283" s="29">
        <v>0</v>
      </c>
      <c r="BV283" s="31">
        <f>100*BU283/$V283</f>
        <v>0</v>
      </c>
      <c r="BW283" s="29">
        <f>IF(BV283&gt;$V$8,1,0)</f>
        <v>0</v>
      </c>
      <c r="BX283" s="31">
        <f>IF($I283=BU$16,BV283,0)</f>
        <v>0</v>
      </c>
      <c r="BY283" s="29">
        <v>336</v>
      </c>
      <c r="BZ283" s="29">
        <v>0</v>
      </c>
      <c r="CA283" s="28"/>
      <c r="CB283" s="20"/>
      <c r="CC283" s="21"/>
    </row>
    <row r="284" ht="15.75" customHeight="1">
      <c r="A284" t="s" s="32">
        <v>656</v>
      </c>
      <c r="B284" t="s" s="71">
        <f>_xlfn.IFS(H284=0,F284,K284=1,I284,L284=1,Q284)</f>
        <v>17</v>
      </c>
      <c r="C284" s="72">
        <f>_xlfn.IFS(H284=0,G284,K284=1,J284,L284=1,R284)</f>
        <v>22.9985878774712</v>
      </c>
      <c r="D284" t="s" s="68">
        <f>IF(F284="Lab","over","under")</f>
        <v>111</v>
      </c>
      <c r="E284" t="s" s="68">
        <v>591</v>
      </c>
      <c r="F284" t="s" s="74">
        <v>9</v>
      </c>
      <c r="G284" s="81">
        <f>AD284</f>
        <v>41.0656093851836</v>
      </c>
      <c r="H284" s="82">
        <f>K284+L284</f>
        <v>1</v>
      </c>
      <c r="I284" t="s" s="77">
        <v>17</v>
      </c>
      <c r="J284" s="81">
        <f>AN284</f>
        <v>22.9985878774712</v>
      </c>
      <c r="K284" s="82">
        <v>1</v>
      </c>
      <c r="L284" s="13"/>
      <c r="M284" s="13"/>
      <c r="N284" s="13"/>
      <c r="O284" t="s" s="68">
        <v>657</v>
      </c>
      <c r="P284" t="s" s="68">
        <v>656</v>
      </c>
      <c r="Q284" t="s" s="78">
        <v>21</v>
      </c>
      <c r="R284" s="83">
        <f>100*S284</f>
        <v>14.7539648</v>
      </c>
      <c r="S284" s="35">
        <v>0.147539648</v>
      </c>
      <c r="T284" s="16"/>
      <c r="U284" s="37">
        <v>68366</v>
      </c>
      <c r="V284" s="37">
        <v>36824</v>
      </c>
      <c r="W284" s="37">
        <v>88</v>
      </c>
      <c r="X284" s="37">
        <v>6653</v>
      </c>
      <c r="Y284" s="37">
        <v>4128</v>
      </c>
      <c r="Z284" s="38">
        <f>100*Y284/$V284</f>
        <v>11.2100803823593</v>
      </c>
      <c r="AA284" s="37">
        <f>IF(Z284&gt;$V$8,1,0)</f>
        <v>0</v>
      </c>
      <c r="AB284" s="38">
        <f>IF($I284=Y$16,Z284,0)</f>
        <v>0</v>
      </c>
      <c r="AC284" s="37">
        <v>15122</v>
      </c>
      <c r="AD284" s="38">
        <f>100*AC284/$V284</f>
        <v>41.0656093851836</v>
      </c>
      <c r="AE284" s="37">
        <f>IF(AD284&gt;$V$8,1,0)</f>
        <v>0</v>
      </c>
      <c r="AF284" s="38">
        <f>IF($I284=AC$16,AD284,0)</f>
        <v>0</v>
      </c>
      <c r="AG284" s="37">
        <v>1402</v>
      </c>
      <c r="AH284" s="38">
        <f>100*AG284/$V284</f>
        <v>3.80729958722572</v>
      </c>
      <c r="AI284" s="37">
        <f>IF(AH284&gt;$V$8,1,0)</f>
        <v>0</v>
      </c>
      <c r="AJ284" s="38">
        <f>IF($I284=AG$16,AH284,0)</f>
        <v>0</v>
      </c>
      <c r="AK284" s="37">
        <v>8469</v>
      </c>
      <c r="AL284" s="38">
        <f>100*AK284/$V284</f>
        <v>22.9985878774712</v>
      </c>
      <c r="AM284" s="37">
        <f>IF(AL284&gt;$V$8,1,0)</f>
        <v>0</v>
      </c>
      <c r="AN284" s="38">
        <f>IF($I284=AK$16,AL284,0)</f>
        <v>22.9985878774712</v>
      </c>
      <c r="AO284" s="37">
        <v>5433</v>
      </c>
      <c r="AP284" s="38">
        <f>100*AO284/$V284</f>
        <v>14.7539648055616</v>
      </c>
      <c r="AQ284" s="37">
        <f>IF(AP284&gt;$V$8,1,0)</f>
        <v>0</v>
      </c>
      <c r="AR284" s="38">
        <f>IF($I284=AO$16,AP284,0)</f>
        <v>0</v>
      </c>
      <c r="AS284" s="37">
        <v>0</v>
      </c>
      <c r="AT284" s="38">
        <f>100*AS284/$V284</f>
        <v>0</v>
      </c>
      <c r="AU284" s="37">
        <f>IF(AT284&gt;$V$8,1,0)</f>
        <v>0</v>
      </c>
      <c r="AV284" s="38">
        <f>IF($I284=AS$16,AT284,0)</f>
        <v>0</v>
      </c>
      <c r="AW284" s="37">
        <v>0</v>
      </c>
      <c r="AX284" s="38">
        <f>100*AW284/$V284</f>
        <v>0</v>
      </c>
      <c r="AY284" s="37">
        <f>IF(AX284&gt;$V$8,1,0)</f>
        <v>0</v>
      </c>
      <c r="AZ284" s="38">
        <f>IF($I284=AW$16,AX284,0)</f>
        <v>0</v>
      </c>
      <c r="BA284" s="37">
        <v>0</v>
      </c>
      <c r="BB284" s="38">
        <f>100*BA284/$V284</f>
        <v>0</v>
      </c>
      <c r="BC284" s="37">
        <f>IF(BB284&gt;$V$8,1,0)</f>
        <v>0</v>
      </c>
      <c r="BD284" s="38">
        <f>IF($I284=BA$16,BB284,0)</f>
        <v>0</v>
      </c>
      <c r="BE284" s="37">
        <v>0</v>
      </c>
      <c r="BF284" s="38">
        <f>100*BE284/$V284</f>
        <v>0</v>
      </c>
      <c r="BG284" s="37">
        <f>IF(BF284&gt;$V$8,1,0)</f>
        <v>0</v>
      </c>
      <c r="BH284" s="38">
        <f>IF($I284=BE$16,BF284,0)</f>
        <v>0</v>
      </c>
      <c r="BI284" s="37">
        <v>0</v>
      </c>
      <c r="BJ284" s="38">
        <f>100*BI284/$V284</f>
        <v>0</v>
      </c>
      <c r="BK284" s="37">
        <f>IF(BJ284&gt;$V$8,1,0)</f>
        <v>0</v>
      </c>
      <c r="BL284" s="38">
        <f>IF($I284=BI$16,BJ284,0)</f>
        <v>0</v>
      </c>
      <c r="BM284" s="37">
        <v>0</v>
      </c>
      <c r="BN284" s="38">
        <f>100*BM284/$V284</f>
        <v>0</v>
      </c>
      <c r="BO284" s="37">
        <f>IF(BN284&gt;$V$8,1,0)</f>
        <v>0</v>
      </c>
      <c r="BP284" s="38">
        <f>IF($I284=BM$16,BN284,0)</f>
        <v>0</v>
      </c>
      <c r="BQ284" s="37">
        <v>0</v>
      </c>
      <c r="BR284" s="38">
        <f>100*BQ284/$V284</f>
        <v>0</v>
      </c>
      <c r="BS284" s="37">
        <f>IF(BR284&gt;$V$8,1,0)</f>
        <v>0</v>
      </c>
      <c r="BT284" s="38">
        <f>IF($I284=BQ$16,BR284,0)</f>
        <v>0</v>
      </c>
      <c r="BU284" s="37">
        <v>0</v>
      </c>
      <c r="BV284" s="38">
        <f>100*BU284/$V284</f>
        <v>0</v>
      </c>
      <c r="BW284" s="37">
        <f>IF(BV284&gt;$V$8,1,0)</f>
        <v>0</v>
      </c>
      <c r="BX284" s="38">
        <f>IF($I284=BU$16,BV284,0)</f>
        <v>0</v>
      </c>
      <c r="BY284" s="37">
        <v>0</v>
      </c>
      <c r="BZ284" s="37">
        <v>0</v>
      </c>
      <c r="CA284" s="16"/>
      <c r="CB284" s="20"/>
      <c r="CC284" s="21"/>
    </row>
    <row r="285" ht="15.75" customHeight="1">
      <c r="A285" t="s" s="32">
        <v>658</v>
      </c>
      <c r="B285" t="s" s="71">
        <f>_xlfn.IFS(H285=0,F285,K285=1,I285,L285=1,Q285)</f>
        <v>9</v>
      </c>
      <c r="C285" s="72">
        <f>_xlfn.IFS(H285=0,G285,K285=1,J285,L285=1,R285)</f>
        <v>41.0419506285022</v>
      </c>
      <c r="D285" t="s" s="73">
        <f>IF(F285="Lab","over","under")</f>
        <v>111</v>
      </c>
      <c r="E285" t="s" s="73">
        <v>591</v>
      </c>
      <c r="F285" t="s" s="74">
        <v>9</v>
      </c>
      <c r="G285" s="75">
        <f>AD285</f>
        <v>41.0419506285022</v>
      </c>
      <c r="H285" s="76">
        <f>K285+L285</f>
        <v>0</v>
      </c>
      <c r="I285" t="s" s="77">
        <v>5</v>
      </c>
      <c r="J285" s="75">
        <f>AB285</f>
        <v>30.3044070876874</v>
      </c>
      <c r="K285" s="25"/>
      <c r="L285" s="25"/>
      <c r="M285" s="25"/>
      <c r="N285" s="25"/>
      <c r="O285" t="s" s="73">
        <v>659</v>
      </c>
      <c r="P285" t="s" s="73">
        <v>658</v>
      </c>
      <c r="Q285" t="s" s="78">
        <v>17</v>
      </c>
      <c r="R285" s="79">
        <f>100*S285</f>
        <v>15.7893598</v>
      </c>
      <c r="S285" s="80">
        <v>0.157893598</v>
      </c>
      <c r="T285" s="28"/>
      <c r="U285" s="29">
        <v>72683</v>
      </c>
      <c r="V285" s="29">
        <v>46221</v>
      </c>
      <c r="W285" s="29">
        <v>139</v>
      </c>
      <c r="X285" s="29">
        <v>4963</v>
      </c>
      <c r="Y285" s="29">
        <v>14007</v>
      </c>
      <c r="Z285" s="31">
        <f>100*Y285/$V285</f>
        <v>30.3044070876874</v>
      </c>
      <c r="AA285" s="29">
        <f>IF(Z285&gt;$V$8,1,0)</f>
        <v>0</v>
      </c>
      <c r="AB285" s="31">
        <f>IF($I285=Y$16,Z285,0)</f>
        <v>30.3044070876874</v>
      </c>
      <c r="AC285" s="29">
        <v>18970</v>
      </c>
      <c r="AD285" s="31">
        <f>100*AC285/$V285</f>
        <v>41.0419506285022</v>
      </c>
      <c r="AE285" s="29">
        <f>IF(AD285&gt;$V$8,1,0)</f>
        <v>0</v>
      </c>
      <c r="AF285" s="31">
        <f>IF($I285=AC$16,AD285,0)</f>
        <v>0</v>
      </c>
      <c r="AG285" s="29">
        <v>2007</v>
      </c>
      <c r="AH285" s="31">
        <f>100*AG285/$V285</f>
        <v>4.34218212500811</v>
      </c>
      <c r="AI285" s="29">
        <f>IF(AH285&gt;$V$8,1,0)</f>
        <v>0</v>
      </c>
      <c r="AJ285" s="31">
        <f>IF($I285=AG$16,AH285,0)</f>
        <v>0</v>
      </c>
      <c r="AK285" s="29">
        <v>7298</v>
      </c>
      <c r="AL285" s="31">
        <f>100*AK285/$V285</f>
        <v>15.7893598148028</v>
      </c>
      <c r="AM285" s="29">
        <f>IF(AL285&gt;$V$8,1,0)</f>
        <v>0</v>
      </c>
      <c r="AN285" s="31">
        <f>IF($I285=AK$16,AL285,0)</f>
        <v>0</v>
      </c>
      <c r="AO285" s="29">
        <v>3480</v>
      </c>
      <c r="AP285" s="31">
        <f>100*AO285/$V285</f>
        <v>7.529045239177</v>
      </c>
      <c r="AQ285" s="29">
        <f>IF(AP285&gt;$V$8,1,0)</f>
        <v>0</v>
      </c>
      <c r="AR285" s="31">
        <f>IF($I285=AO$16,AP285,0)</f>
        <v>0</v>
      </c>
      <c r="AS285" s="29">
        <v>0</v>
      </c>
      <c r="AT285" s="31">
        <f>100*AS285/$V285</f>
        <v>0</v>
      </c>
      <c r="AU285" s="29">
        <f>IF(AT285&gt;$V$8,1,0)</f>
        <v>0</v>
      </c>
      <c r="AV285" s="31">
        <f>IF($I285=AS$16,AT285,0)</f>
        <v>0</v>
      </c>
      <c r="AW285" s="29">
        <v>0</v>
      </c>
      <c r="AX285" s="31">
        <f>100*AW285/$V285</f>
        <v>0</v>
      </c>
      <c r="AY285" s="29">
        <f>IF(AX285&gt;$V$8,1,0)</f>
        <v>0</v>
      </c>
      <c r="AZ285" s="31">
        <f>IF($I285=AW$16,AX285,0)</f>
        <v>0</v>
      </c>
      <c r="BA285" s="29">
        <v>0</v>
      </c>
      <c r="BB285" s="31">
        <f>100*BA285/$V285</f>
        <v>0</v>
      </c>
      <c r="BC285" s="29">
        <f>IF(BB285&gt;$V$8,1,0)</f>
        <v>0</v>
      </c>
      <c r="BD285" s="31">
        <f>IF($I285=BA$16,BB285,0)</f>
        <v>0</v>
      </c>
      <c r="BE285" s="29">
        <v>0</v>
      </c>
      <c r="BF285" s="31">
        <f>100*BE285/$V285</f>
        <v>0</v>
      </c>
      <c r="BG285" s="29">
        <f>IF(BF285&gt;$V$8,1,0)</f>
        <v>0</v>
      </c>
      <c r="BH285" s="31">
        <f>IF($I285=BE$16,BF285,0)</f>
        <v>0</v>
      </c>
      <c r="BI285" s="29">
        <v>0</v>
      </c>
      <c r="BJ285" s="31">
        <f>100*BI285/$V285</f>
        <v>0</v>
      </c>
      <c r="BK285" s="29">
        <f>IF(BJ285&gt;$V$8,1,0)</f>
        <v>0</v>
      </c>
      <c r="BL285" s="31">
        <f>IF($I285=BI$16,BJ285,0)</f>
        <v>0</v>
      </c>
      <c r="BM285" s="29">
        <v>0</v>
      </c>
      <c r="BN285" s="31">
        <f>100*BM285/$V285</f>
        <v>0</v>
      </c>
      <c r="BO285" s="29">
        <f>IF(BN285&gt;$V$8,1,0)</f>
        <v>0</v>
      </c>
      <c r="BP285" s="31">
        <f>IF($I285=BM$16,BN285,0)</f>
        <v>0</v>
      </c>
      <c r="BQ285" s="29">
        <v>0</v>
      </c>
      <c r="BR285" s="31">
        <f>100*BQ285/$V285</f>
        <v>0</v>
      </c>
      <c r="BS285" s="29">
        <f>IF(BR285&gt;$V$8,1,0)</f>
        <v>0</v>
      </c>
      <c r="BT285" s="31">
        <f>IF($I285=BQ$16,BR285,0)</f>
        <v>0</v>
      </c>
      <c r="BU285" s="29">
        <v>0</v>
      </c>
      <c r="BV285" s="31">
        <f>100*BU285/$V285</f>
        <v>0</v>
      </c>
      <c r="BW285" s="29">
        <f>IF(BV285&gt;$V$8,1,0)</f>
        <v>0</v>
      </c>
      <c r="BX285" s="31">
        <f>IF($I285=BU$16,BV285,0)</f>
        <v>0</v>
      </c>
      <c r="BY285" s="29">
        <v>213</v>
      </c>
      <c r="BZ285" s="29">
        <v>0</v>
      </c>
      <c r="CA285" s="28"/>
      <c r="CB285" s="20"/>
      <c r="CC285" s="21"/>
    </row>
    <row r="286" ht="15.75" customHeight="1">
      <c r="A286" t="s" s="32">
        <v>660</v>
      </c>
      <c r="B286" t="s" s="71">
        <f>_xlfn.IFS(H286=0,F286,K286=1,I286,L286=1,Q286)</f>
        <v>9</v>
      </c>
      <c r="C286" s="72">
        <f>_xlfn.IFS(H286=0,G286,K286=1,J286,L286=1,R286)</f>
        <v>41.0215664018161</v>
      </c>
      <c r="D286" t="s" s="68">
        <f>IF(F286="Lab","over","under")</f>
        <v>111</v>
      </c>
      <c r="E286" t="s" s="68">
        <v>591</v>
      </c>
      <c r="F286" t="s" s="74">
        <v>9</v>
      </c>
      <c r="G286" s="81">
        <f>AD286</f>
        <v>41.0215664018161</v>
      </c>
      <c r="H286" s="82">
        <f>K286+L286</f>
        <v>0</v>
      </c>
      <c r="I286" t="s" s="77">
        <v>5</v>
      </c>
      <c r="J286" s="81">
        <f>AB286</f>
        <v>33.181302239191</v>
      </c>
      <c r="K286" s="13"/>
      <c r="L286" s="13"/>
      <c r="M286" s="13"/>
      <c r="N286" s="13"/>
      <c r="O286" t="s" s="68">
        <v>661</v>
      </c>
      <c r="P286" t="s" s="68">
        <v>660</v>
      </c>
      <c r="Q286" t="s" s="78">
        <v>17</v>
      </c>
      <c r="R286" s="83">
        <f>100*S286</f>
        <v>13.2019399</v>
      </c>
      <c r="S286" s="35">
        <v>0.132019399</v>
      </c>
      <c r="T286" s="16"/>
      <c r="U286" s="37">
        <v>75259</v>
      </c>
      <c r="V286" s="37">
        <v>48455</v>
      </c>
      <c r="W286" s="37">
        <v>192</v>
      </c>
      <c r="X286" s="37">
        <v>3799</v>
      </c>
      <c r="Y286" s="37">
        <v>16078</v>
      </c>
      <c r="Z286" s="38">
        <f>100*Y286/$V286</f>
        <v>33.181302239191</v>
      </c>
      <c r="AA286" s="37">
        <f>IF(Z286&gt;$V$8,1,0)</f>
        <v>0</v>
      </c>
      <c r="AB286" s="38">
        <f>IF($I286=Y$16,Z286,0)</f>
        <v>33.181302239191</v>
      </c>
      <c r="AC286" s="37">
        <v>19877</v>
      </c>
      <c r="AD286" s="38">
        <f>100*AC286/$V286</f>
        <v>41.0215664018161</v>
      </c>
      <c r="AE286" s="37">
        <f>IF(AD286&gt;$V$8,1,0)</f>
        <v>0</v>
      </c>
      <c r="AF286" s="38">
        <f>IF($I286=AC$16,AD286,0)</f>
        <v>0</v>
      </c>
      <c r="AG286" s="37">
        <v>3117</v>
      </c>
      <c r="AH286" s="38">
        <f>100*AG286/$V286</f>
        <v>6.43277267567846</v>
      </c>
      <c r="AI286" s="37">
        <f>IF(AH286&gt;$V$8,1,0)</f>
        <v>0</v>
      </c>
      <c r="AJ286" s="38">
        <f>IF($I286=AG$16,AH286,0)</f>
        <v>0</v>
      </c>
      <c r="AK286" s="37">
        <v>6397</v>
      </c>
      <c r="AL286" s="38">
        <f>100*AK286/$V286</f>
        <v>13.2019399442782</v>
      </c>
      <c r="AM286" s="37">
        <f>IF(AL286&gt;$V$8,1,0)</f>
        <v>0</v>
      </c>
      <c r="AN286" s="38">
        <f>IF($I286=AK$16,AL286,0)</f>
        <v>0</v>
      </c>
      <c r="AO286" s="37">
        <v>2986</v>
      </c>
      <c r="AP286" s="38">
        <f>100*AO286/$V286</f>
        <v>6.16241873903622</v>
      </c>
      <c r="AQ286" s="37">
        <f>IF(AP286&gt;$V$8,1,0)</f>
        <v>0</v>
      </c>
      <c r="AR286" s="38">
        <f>IF($I286=AO$16,AP286,0)</f>
        <v>0</v>
      </c>
      <c r="AS286" s="37">
        <v>0</v>
      </c>
      <c r="AT286" s="38">
        <f>100*AS286/$V286</f>
        <v>0</v>
      </c>
      <c r="AU286" s="37">
        <f>IF(AT286&gt;$V$8,1,0)</f>
        <v>0</v>
      </c>
      <c r="AV286" s="38">
        <f>IF($I286=AS$16,AT286,0)</f>
        <v>0</v>
      </c>
      <c r="AW286" s="37">
        <v>0</v>
      </c>
      <c r="AX286" s="38">
        <f>100*AW286/$V286</f>
        <v>0</v>
      </c>
      <c r="AY286" s="37">
        <f>IF(AX286&gt;$V$8,1,0)</f>
        <v>0</v>
      </c>
      <c r="AZ286" s="38">
        <f>IF($I286=AW$16,AX286,0)</f>
        <v>0</v>
      </c>
      <c r="BA286" s="37">
        <v>0</v>
      </c>
      <c r="BB286" s="38">
        <f>100*BA286/$V286</f>
        <v>0</v>
      </c>
      <c r="BC286" s="37">
        <f>IF(BB286&gt;$V$8,1,0)</f>
        <v>0</v>
      </c>
      <c r="BD286" s="38">
        <f>IF($I286=BA$16,BB286,0)</f>
        <v>0</v>
      </c>
      <c r="BE286" s="37">
        <v>0</v>
      </c>
      <c r="BF286" s="38">
        <f>100*BE286/$V286</f>
        <v>0</v>
      </c>
      <c r="BG286" s="37">
        <f>IF(BF286&gt;$V$8,1,0)</f>
        <v>0</v>
      </c>
      <c r="BH286" s="38">
        <f>IF($I286=BE$16,BF286,0)</f>
        <v>0</v>
      </c>
      <c r="BI286" s="37">
        <v>0</v>
      </c>
      <c r="BJ286" s="38">
        <f>100*BI286/$V286</f>
        <v>0</v>
      </c>
      <c r="BK286" s="37">
        <f>IF(BJ286&gt;$V$8,1,0)</f>
        <v>0</v>
      </c>
      <c r="BL286" s="38">
        <f>IF($I286=BI$16,BJ286,0)</f>
        <v>0</v>
      </c>
      <c r="BM286" s="37">
        <v>0</v>
      </c>
      <c r="BN286" s="38">
        <f>100*BM286/$V286</f>
        <v>0</v>
      </c>
      <c r="BO286" s="37">
        <f>IF(BN286&gt;$V$8,1,0)</f>
        <v>0</v>
      </c>
      <c r="BP286" s="38">
        <f>IF($I286=BM$16,BN286,0)</f>
        <v>0</v>
      </c>
      <c r="BQ286" s="37">
        <v>0</v>
      </c>
      <c r="BR286" s="38">
        <f>100*BQ286/$V286</f>
        <v>0</v>
      </c>
      <c r="BS286" s="37">
        <f>IF(BR286&gt;$V$8,1,0)</f>
        <v>0</v>
      </c>
      <c r="BT286" s="38">
        <f>IF($I286=BQ$16,BR286,0)</f>
        <v>0</v>
      </c>
      <c r="BU286" s="37">
        <v>0</v>
      </c>
      <c r="BV286" s="38">
        <f>100*BU286/$V286</f>
        <v>0</v>
      </c>
      <c r="BW286" s="37">
        <f>IF(BV286&gt;$V$8,1,0)</f>
        <v>0</v>
      </c>
      <c r="BX286" s="38">
        <f>IF($I286=BU$16,BV286,0)</f>
        <v>0</v>
      </c>
      <c r="BY286" s="37">
        <v>484</v>
      </c>
      <c r="BZ286" s="37">
        <v>0</v>
      </c>
      <c r="CA286" s="16"/>
      <c r="CB286" s="20"/>
      <c r="CC286" s="21"/>
    </row>
    <row r="287" ht="15.75" customHeight="1">
      <c r="A287" t="s" s="32">
        <v>662</v>
      </c>
      <c r="B287" t="s" s="71">
        <f>_xlfn.IFS(H287=0,F287,K287=1,I287,L287=1,Q287)</f>
        <v>9</v>
      </c>
      <c r="C287" s="72">
        <f>_xlfn.IFS(H287=0,G287,K287=1,J287,L287=1,R287)</f>
        <v>40.9929597738753</v>
      </c>
      <c r="D287" t="s" s="73">
        <f>IF(F287="Lab","over","under")</f>
        <v>111</v>
      </c>
      <c r="E287" t="s" s="73">
        <v>591</v>
      </c>
      <c r="F287" t="s" s="74">
        <v>9</v>
      </c>
      <c r="G287" s="75">
        <f>AD287</f>
        <v>40.9929597738753</v>
      </c>
      <c r="H287" s="76">
        <f>K287+L287</f>
        <v>0</v>
      </c>
      <c r="I287" t="s" s="77">
        <v>5</v>
      </c>
      <c r="J287" s="75">
        <f>AB287</f>
        <v>32.2960559030595</v>
      </c>
      <c r="K287" s="25"/>
      <c r="L287" s="25"/>
      <c r="M287" s="25"/>
      <c r="N287" s="25"/>
      <c r="O287" t="s" s="73">
        <v>663</v>
      </c>
      <c r="P287" t="s" s="73">
        <v>662</v>
      </c>
      <c r="Q287" t="s" s="78">
        <v>17</v>
      </c>
      <c r="R287" s="79">
        <f>100*S287</f>
        <v>18.8856029</v>
      </c>
      <c r="S287" s="80">
        <v>0.188856029</v>
      </c>
      <c r="T287" s="28"/>
      <c r="U287" s="29">
        <v>70241</v>
      </c>
      <c r="V287" s="29">
        <v>38209</v>
      </c>
      <c r="W287" s="29">
        <v>103</v>
      </c>
      <c r="X287" s="29">
        <v>3323</v>
      </c>
      <c r="Y287" s="29">
        <v>12340</v>
      </c>
      <c r="Z287" s="31">
        <f>100*Y287/$V287</f>
        <v>32.2960559030595</v>
      </c>
      <c r="AA287" s="29">
        <f>IF(Z287&gt;$V$8,1,0)</f>
        <v>0</v>
      </c>
      <c r="AB287" s="31">
        <f>IF($I287=Y$16,Z287,0)</f>
        <v>32.2960559030595</v>
      </c>
      <c r="AC287" s="29">
        <v>15663</v>
      </c>
      <c r="AD287" s="31">
        <f>100*AC287/$V287</f>
        <v>40.9929597738753</v>
      </c>
      <c r="AE287" s="29">
        <f>IF(AD287&gt;$V$8,1,0)</f>
        <v>0</v>
      </c>
      <c r="AF287" s="31">
        <f>IF($I287=AC$16,AD287,0)</f>
        <v>0</v>
      </c>
      <c r="AG287" s="29">
        <v>1542</v>
      </c>
      <c r="AH287" s="31">
        <f>100*AG287/$V287</f>
        <v>4.03569839566594</v>
      </c>
      <c r="AI287" s="29">
        <f>IF(AH287&gt;$V$8,1,0)</f>
        <v>0</v>
      </c>
      <c r="AJ287" s="31">
        <f>IF($I287=AG$16,AH287,0)</f>
        <v>0</v>
      </c>
      <c r="AK287" s="29">
        <v>7216</v>
      </c>
      <c r="AL287" s="31">
        <f>100*AK287/$V287</f>
        <v>18.8856028684341</v>
      </c>
      <c r="AM287" s="29">
        <f>IF(AL287&gt;$V$8,1,0)</f>
        <v>0</v>
      </c>
      <c r="AN287" s="31">
        <f>IF($I287=AK$16,AL287,0)</f>
        <v>0</v>
      </c>
      <c r="AO287" s="29">
        <v>1279</v>
      </c>
      <c r="AP287" s="31">
        <f>100*AO287/$V287</f>
        <v>3.34737888979036</v>
      </c>
      <c r="AQ287" s="29">
        <f>IF(AP287&gt;$V$8,1,0)</f>
        <v>0</v>
      </c>
      <c r="AR287" s="31">
        <f>IF($I287=AO$16,AP287,0)</f>
        <v>0</v>
      </c>
      <c r="AS287" s="29">
        <v>0</v>
      </c>
      <c r="AT287" s="31">
        <f>100*AS287/$V287</f>
        <v>0</v>
      </c>
      <c r="AU287" s="29">
        <f>IF(AT287&gt;$V$8,1,0)</f>
        <v>0</v>
      </c>
      <c r="AV287" s="31">
        <f>IF($I287=AS$16,AT287,0)</f>
        <v>0</v>
      </c>
      <c r="AW287" s="29">
        <v>0</v>
      </c>
      <c r="AX287" s="31">
        <f>100*AW287/$V287</f>
        <v>0</v>
      </c>
      <c r="AY287" s="29">
        <f>IF(AX287&gt;$V$8,1,0)</f>
        <v>0</v>
      </c>
      <c r="AZ287" s="31">
        <f>IF($I287=AW$16,AX287,0)</f>
        <v>0</v>
      </c>
      <c r="BA287" s="29">
        <v>0</v>
      </c>
      <c r="BB287" s="31">
        <f>100*BA287/$V287</f>
        <v>0</v>
      </c>
      <c r="BC287" s="29">
        <f>IF(BB287&gt;$V$8,1,0)</f>
        <v>0</v>
      </c>
      <c r="BD287" s="31">
        <f>IF($I287=BA$16,BB287,0)</f>
        <v>0</v>
      </c>
      <c r="BE287" s="29">
        <v>0</v>
      </c>
      <c r="BF287" s="31">
        <f>100*BE287/$V287</f>
        <v>0</v>
      </c>
      <c r="BG287" s="29">
        <f>IF(BF287&gt;$V$8,1,0)</f>
        <v>0</v>
      </c>
      <c r="BH287" s="31">
        <f>IF($I287=BE$16,BF287,0)</f>
        <v>0</v>
      </c>
      <c r="BI287" s="29">
        <v>0</v>
      </c>
      <c r="BJ287" s="31">
        <f>100*BI287/$V287</f>
        <v>0</v>
      </c>
      <c r="BK287" s="29">
        <f>IF(BJ287&gt;$V$8,1,0)</f>
        <v>0</v>
      </c>
      <c r="BL287" s="31">
        <f>IF($I287=BI$16,BJ287,0)</f>
        <v>0</v>
      </c>
      <c r="BM287" s="29">
        <v>0</v>
      </c>
      <c r="BN287" s="31">
        <f>100*BM287/$V287</f>
        <v>0</v>
      </c>
      <c r="BO287" s="29">
        <f>IF(BN287&gt;$V$8,1,0)</f>
        <v>0</v>
      </c>
      <c r="BP287" s="31">
        <f>IF($I287=BM$16,BN287,0)</f>
        <v>0</v>
      </c>
      <c r="BQ287" s="29">
        <v>0</v>
      </c>
      <c r="BR287" s="31">
        <f>100*BQ287/$V287</f>
        <v>0</v>
      </c>
      <c r="BS287" s="29">
        <f>IF(BR287&gt;$V$8,1,0)</f>
        <v>0</v>
      </c>
      <c r="BT287" s="31">
        <f>IF($I287=BQ$16,BR287,0)</f>
        <v>0</v>
      </c>
      <c r="BU287" s="29">
        <v>0</v>
      </c>
      <c r="BV287" s="31">
        <f>100*BU287/$V287</f>
        <v>0</v>
      </c>
      <c r="BW287" s="29">
        <f>IF(BV287&gt;$V$8,1,0)</f>
        <v>0</v>
      </c>
      <c r="BX287" s="31">
        <f>IF($I287=BU$16,BV287,0)</f>
        <v>0</v>
      </c>
      <c r="BY287" s="29">
        <v>880</v>
      </c>
      <c r="BZ287" s="29">
        <v>0</v>
      </c>
      <c r="CA287" s="28"/>
      <c r="CB287" s="20"/>
      <c r="CC287" s="21"/>
    </row>
    <row r="288" ht="15.75" customHeight="1">
      <c r="A288" t="s" s="32">
        <v>664</v>
      </c>
      <c r="B288" t="s" s="71">
        <f>_xlfn.IFS(H288=0,F288,K288=1,I288,L288=1,Q288)</f>
        <v>17</v>
      </c>
      <c r="C288" s="72">
        <f>_xlfn.IFS(H288=0,G288,K288=1,J288,L288=1,R288)</f>
        <v>21.7288987</v>
      </c>
      <c r="D288" t="s" s="68">
        <f>IF(F288="Lab","over","under")</f>
        <v>111</v>
      </c>
      <c r="E288" t="s" s="68">
        <v>591</v>
      </c>
      <c r="F288" t="s" s="74">
        <v>9</v>
      </c>
      <c r="G288" s="81">
        <f>AD288</f>
        <v>40.8960509211529</v>
      </c>
      <c r="H288" s="82">
        <f>K288+L288</f>
        <v>1</v>
      </c>
      <c r="I288" t="s" s="77">
        <v>5</v>
      </c>
      <c r="J288" s="81">
        <f>AB288</f>
        <v>28.2823075888655</v>
      </c>
      <c r="K288" s="13"/>
      <c r="L288" s="82">
        <v>1</v>
      </c>
      <c r="M288" s="13"/>
      <c r="N288" s="13"/>
      <c r="O288" t="s" s="68">
        <v>665</v>
      </c>
      <c r="P288" t="s" s="68">
        <v>664</v>
      </c>
      <c r="Q288" t="s" s="78">
        <v>17</v>
      </c>
      <c r="R288" s="83">
        <f>100*S288</f>
        <v>21.7288987</v>
      </c>
      <c r="S288" s="35">
        <v>0.217288987</v>
      </c>
      <c r="T288" s="16"/>
      <c r="U288" s="37">
        <v>74440</v>
      </c>
      <c r="V288" s="37">
        <v>44618</v>
      </c>
      <c r="W288" s="37">
        <v>138</v>
      </c>
      <c r="X288" s="37">
        <v>5628</v>
      </c>
      <c r="Y288" s="37">
        <v>12619</v>
      </c>
      <c r="Z288" s="38">
        <f>100*Y288/$V288</f>
        <v>28.2823075888655</v>
      </c>
      <c r="AA288" s="37">
        <f>IF(Z288&gt;$V$8,1,0)</f>
        <v>0</v>
      </c>
      <c r="AB288" s="38">
        <f>IF($I288=Y$16,Z288,0)</f>
        <v>28.2823075888655</v>
      </c>
      <c r="AC288" s="37">
        <v>18247</v>
      </c>
      <c r="AD288" s="38">
        <f>100*AC288/$V288</f>
        <v>40.8960509211529</v>
      </c>
      <c r="AE288" s="37">
        <f>IF(AD288&gt;$V$8,1,0)</f>
        <v>0</v>
      </c>
      <c r="AF288" s="38">
        <f>IF($I288=AC$16,AD288,0)</f>
        <v>0</v>
      </c>
      <c r="AG288" s="37">
        <v>1241</v>
      </c>
      <c r="AH288" s="38">
        <f>100*AG288/$V288</f>
        <v>2.78138867721547</v>
      </c>
      <c r="AI288" s="37">
        <f>IF(AH288&gt;$V$8,1,0)</f>
        <v>0</v>
      </c>
      <c r="AJ288" s="38">
        <f>IF($I288=AG$16,AH288,0)</f>
        <v>0</v>
      </c>
      <c r="AK288" s="37">
        <v>9695</v>
      </c>
      <c r="AL288" s="38">
        <f>100*AK288/$V288</f>
        <v>21.7288986507687</v>
      </c>
      <c r="AM288" s="37">
        <f>IF(AL288&gt;$V$8,1,0)</f>
        <v>0</v>
      </c>
      <c r="AN288" s="38">
        <f>IF($I288=AK$16,AL288,0)</f>
        <v>0</v>
      </c>
      <c r="AO288" s="37">
        <v>2325</v>
      </c>
      <c r="AP288" s="38">
        <f>100*AO288/$V288</f>
        <v>5.21090142991618</v>
      </c>
      <c r="AQ288" s="37">
        <f>IF(AP288&gt;$V$8,1,0)</f>
        <v>0</v>
      </c>
      <c r="AR288" s="38">
        <f>IF($I288=AO$16,AP288,0)</f>
        <v>0</v>
      </c>
      <c r="AS288" s="37">
        <v>0</v>
      </c>
      <c r="AT288" s="38">
        <f>100*AS288/$V288</f>
        <v>0</v>
      </c>
      <c r="AU288" s="37">
        <f>IF(AT288&gt;$V$8,1,0)</f>
        <v>0</v>
      </c>
      <c r="AV288" s="38">
        <f>IF($I288=AS$16,AT288,0)</f>
        <v>0</v>
      </c>
      <c r="AW288" s="37">
        <v>0</v>
      </c>
      <c r="AX288" s="38">
        <f>100*AW288/$V288</f>
        <v>0</v>
      </c>
      <c r="AY288" s="37">
        <f>IF(AX288&gt;$V$8,1,0)</f>
        <v>0</v>
      </c>
      <c r="AZ288" s="38">
        <f>IF($I288=AW$16,AX288,0)</f>
        <v>0</v>
      </c>
      <c r="BA288" s="37">
        <v>0</v>
      </c>
      <c r="BB288" s="38">
        <f>100*BA288/$V288</f>
        <v>0</v>
      </c>
      <c r="BC288" s="37">
        <f>IF(BB288&gt;$V$8,1,0)</f>
        <v>0</v>
      </c>
      <c r="BD288" s="38">
        <f>IF($I288=BA$16,BB288,0)</f>
        <v>0</v>
      </c>
      <c r="BE288" s="37">
        <v>0</v>
      </c>
      <c r="BF288" s="38">
        <f>100*BE288/$V288</f>
        <v>0</v>
      </c>
      <c r="BG288" s="37">
        <f>IF(BF288&gt;$V$8,1,0)</f>
        <v>0</v>
      </c>
      <c r="BH288" s="38">
        <f>IF($I288=BE$16,BF288,0)</f>
        <v>0</v>
      </c>
      <c r="BI288" s="37">
        <v>0</v>
      </c>
      <c r="BJ288" s="38">
        <f>100*BI288/$V288</f>
        <v>0</v>
      </c>
      <c r="BK288" s="37">
        <f>IF(BJ288&gt;$V$8,1,0)</f>
        <v>0</v>
      </c>
      <c r="BL288" s="38">
        <f>IF($I288=BI$16,BJ288,0)</f>
        <v>0</v>
      </c>
      <c r="BM288" s="37">
        <v>0</v>
      </c>
      <c r="BN288" s="38">
        <f>100*BM288/$V288</f>
        <v>0</v>
      </c>
      <c r="BO288" s="37">
        <f>IF(BN288&gt;$V$8,1,0)</f>
        <v>0</v>
      </c>
      <c r="BP288" s="38">
        <f>IF($I288=BM$16,BN288,0)</f>
        <v>0</v>
      </c>
      <c r="BQ288" s="37">
        <v>0</v>
      </c>
      <c r="BR288" s="38">
        <f>100*BQ288/$V288</f>
        <v>0</v>
      </c>
      <c r="BS288" s="37">
        <f>IF(BR288&gt;$V$8,1,0)</f>
        <v>0</v>
      </c>
      <c r="BT288" s="38">
        <f>IF($I288=BQ$16,BR288,0)</f>
        <v>0</v>
      </c>
      <c r="BU288" s="37">
        <v>0</v>
      </c>
      <c r="BV288" s="38">
        <f>100*BU288/$V288</f>
        <v>0</v>
      </c>
      <c r="BW288" s="37">
        <f>IF(BV288&gt;$V$8,1,0)</f>
        <v>0</v>
      </c>
      <c r="BX288" s="38">
        <f>IF($I288=BU$16,BV288,0)</f>
        <v>0</v>
      </c>
      <c r="BY288" s="37">
        <v>799</v>
      </c>
      <c r="BZ288" s="37">
        <v>0</v>
      </c>
      <c r="CA288" s="16"/>
      <c r="CB288" s="20"/>
      <c r="CC288" s="21"/>
    </row>
    <row r="289" ht="15.75" customHeight="1">
      <c r="A289" t="s" s="32">
        <v>666</v>
      </c>
      <c r="B289" t="s" s="71">
        <f>_xlfn.IFS(H289=0,F289,K289=1,I289,L289=1,Q289)</f>
        <v>9</v>
      </c>
      <c r="C289" s="72">
        <f>_xlfn.IFS(H289=0,G289,K289=1,J289,L289=1,R289)</f>
        <v>40.8900873782349</v>
      </c>
      <c r="D289" t="s" s="73">
        <f>IF(F289="Lab","over","under")</f>
        <v>111</v>
      </c>
      <c r="E289" t="s" s="73">
        <v>591</v>
      </c>
      <c r="F289" t="s" s="74">
        <v>9</v>
      </c>
      <c r="G289" s="75">
        <f>AD289</f>
        <v>40.8900873782349</v>
      </c>
      <c r="H289" s="76">
        <f>K289+L289</f>
        <v>0</v>
      </c>
      <c r="I289" t="s" s="77">
        <v>5</v>
      </c>
      <c r="J289" s="75">
        <f>AB289</f>
        <v>23.3245537020778</v>
      </c>
      <c r="K289" s="25"/>
      <c r="L289" s="25"/>
      <c r="M289" s="25"/>
      <c r="N289" s="25"/>
      <c r="O289" t="s" s="73">
        <v>667</v>
      </c>
      <c r="P289" t="s" s="73">
        <v>666</v>
      </c>
      <c r="Q289" t="s" s="78">
        <v>17</v>
      </c>
      <c r="R289" s="79">
        <f>100*S289</f>
        <v>17.5634433</v>
      </c>
      <c r="S289" s="80">
        <v>0.175634433</v>
      </c>
      <c r="T289" s="28"/>
      <c r="U289" s="29">
        <v>70440</v>
      </c>
      <c r="V289" s="29">
        <v>47838</v>
      </c>
      <c r="W289" s="29">
        <v>165</v>
      </c>
      <c r="X289" s="29">
        <v>8403</v>
      </c>
      <c r="Y289" s="29">
        <v>11158</v>
      </c>
      <c r="Z289" s="31">
        <f>100*Y289/$V289</f>
        <v>23.3245537020778</v>
      </c>
      <c r="AA289" s="29">
        <f>IF(Z289&gt;$V$8,1,0)</f>
        <v>0</v>
      </c>
      <c r="AB289" s="31">
        <f>IF($I289=Y$16,Z289,0)</f>
        <v>23.3245537020778</v>
      </c>
      <c r="AC289" s="29">
        <v>19561</v>
      </c>
      <c r="AD289" s="31">
        <f>100*AC289/$V289</f>
        <v>40.8900873782349</v>
      </c>
      <c r="AE289" s="29">
        <f>IF(AD289&gt;$V$8,1,0)</f>
        <v>0</v>
      </c>
      <c r="AF289" s="31">
        <f>IF($I289=AC$16,AD289,0)</f>
        <v>0</v>
      </c>
      <c r="AG289" s="29">
        <v>3807</v>
      </c>
      <c r="AH289" s="31">
        <f>100*AG289/$V289</f>
        <v>7.95810861658096</v>
      </c>
      <c r="AI289" s="29">
        <f>IF(AH289&gt;$V$8,1,0)</f>
        <v>0</v>
      </c>
      <c r="AJ289" s="31">
        <f>IF($I289=AG$16,AH289,0)</f>
        <v>0</v>
      </c>
      <c r="AK289" s="29">
        <v>8402</v>
      </c>
      <c r="AL289" s="31">
        <f>100*AK289/$V289</f>
        <v>17.5634432877629</v>
      </c>
      <c r="AM289" s="29">
        <f>IF(AL289&gt;$V$8,1,0)</f>
        <v>0</v>
      </c>
      <c r="AN289" s="31">
        <f>IF($I289=AK$16,AL289,0)</f>
        <v>0</v>
      </c>
      <c r="AO289" s="29">
        <v>3488</v>
      </c>
      <c r="AP289" s="31">
        <f>100*AO289/$V289</f>
        <v>7.29127471884276</v>
      </c>
      <c r="AQ289" s="29">
        <f>IF(AP289&gt;$V$8,1,0)</f>
        <v>0</v>
      </c>
      <c r="AR289" s="31">
        <f>IF($I289=AO$16,AP289,0)</f>
        <v>0</v>
      </c>
      <c r="AS289" s="29">
        <v>0</v>
      </c>
      <c r="AT289" s="31">
        <f>100*AS289/$V289</f>
        <v>0</v>
      </c>
      <c r="AU289" s="29">
        <f>IF(AT289&gt;$V$8,1,0)</f>
        <v>0</v>
      </c>
      <c r="AV289" s="31">
        <f>IF($I289=AS$16,AT289,0)</f>
        <v>0</v>
      </c>
      <c r="AW289" s="29">
        <v>0</v>
      </c>
      <c r="AX289" s="31">
        <f>100*AW289/$V289</f>
        <v>0</v>
      </c>
      <c r="AY289" s="29">
        <f>IF(AX289&gt;$V$8,1,0)</f>
        <v>0</v>
      </c>
      <c r="AZ289" s="31">
        <f>IF($I289=AW$16,AX289,0)</f>
        <v>0</v>
      </c>
      <c r="BA289" s="29">
        <v>0</v>
      </c>
      <c r="BB289" s="31">
        <f>100*BA289/$V289</f>
        <v>0</v>
      </c>
      <c r="BC289" s="29">
        <f>IF(BB289&gt;$V$8,1,0)</f>
        <v>0</v>
      </c>
      <c r="BD289" s="31">
        <f>IF($I289=BA$16,BB289,0)</f>
        <v>0</v>
      </c>
      <c r="BE289" s="29">
        <v>0</v>
      </c>
      <c r="BF289" s="31">
        <f>100*BE289/$V289</f>
        <v>0</v>
      </c>
      <c r="BG289" s="29">
        <f>IF(BF289&gt;$V$8,1,0)</f>
        <v>0</v>
      </c>
      <c r="BH289" s="31">
        <f>IF($I289=BE$16,BF289,0)</f>
        <v>0</v>
      </c>
      <c r="BI289" s="29">
        <v>0</v>
      </c>
      <c r="BJ289" s="31">
        <f>100*BI289/$V289</f>
        <v>0</v>
      </c>
      <c r="BK289" s="29">
        <f>IF(BJ289&gt;$V$8,1,0)</f>
        <v>0</v>
      </c>
      <c r="BL289" s="31">
        <f>IF($I289=BI$16,BJ289,0)</f>
        <v>0</v>
      </c>
      <c r="BM289" s="29">
        <v>0</v>
      </c>
      <c r="BN289" s="31">
        <f>100*BM289/$V289</f>
        <v>0</v>
      </c>
      <c r="BO289" s="29">
        <f>IF(BN289&gt;$V$8,1,0)</f>
        <v>0</v>
      </c>
      <c r="BP289" s="31">
        <f>IF($I289=BM$16,BN289,0)</f>
        <v>0</v>
      </c>
      <c r="BQ289" s="29">
        <v>0</v>
      </c>
      <c r="BR289" s="31">
        <f>100*BQ289/$V289</f>
        <v>0</v>
      </c>
      <c r="BS289" s="29">
        <f>IF(BR289&gt;$V$8,1,0)</f>
        <v>0</v>
      </c>
      <c r="BT289" s="31">
        <f>IF($I289=BQ$16,BR289,0)</f>
        <v>0</v>
      </c>
      <c r="BU289" s="29">
        <v>0</v>
      </c>
      <c r="BV289" s="31">
        <f>100*BU289/$V289</f>
        <v>0</v>
      </c>
      <c r="BW289" s="29">
        <f>IF(BV289&gt;$V$8,1,0)</f>
        <v>0</v>
      </c>
      <c r="BX289" s="31">
        <f>IF($I289=BU$16,BV289,0)</f>
        <v>0</v>
      </c>
      <c r="BY289" s="29">
        <v>0</v>
      </c>
      <c r="BZ289" s="29">
        <v>0</v>
      </c>
      <c r="CA289" s="28"/>
      <c r="CB289" s="20"/>
      <c r="CC289" s="21"/>
    </row>
    <row r="290" ht="15.75" customHeight="1">
      <c r="A290" t="s" s="32">
        <v>668</v>
      </c>
      <c r="B290" t="s" s="71">
        <f>_xlfn.IFS(H290=0,F290,K290=1,I290,L290=1,Q290)</f>
        <v>25</v>
      </c>
      <c r="C290" s="72">
        <f>_xlfn.IFS(H290=0,G290,K290=1,J290,L290=1,R290)</f>
        <v>27.2556061667835</v>
      </c>
      <c r="D290" t="s" s="68">
        <f>IF(F290="Lab","over","under")</f>
        <v>111</v>
      </c>
      <c r="E290" t="s" s="68">
        <v>591</v>
      </c>
      <c r="F290" t="s" s="74">
        <v>9</v>
      </c>
      <c r="G290" s="81">
        <f>AD290</f>
        <v>40.8702697967765</v>
      </c>
      <c r="H290" s="82">
        <f>K290+L290</f>
        <v>1</v>
      </c>
      <c r="I290" t="s" s="77">
        <v>25</v>
      </c>
      <c r="J290" s="81">
        <f>AV290</f>
        <v>27.2556061667835</v>
      </c>
      <c r="K290" s="82">
        <v>1</v>
      </c>
      <c r="L290" s="13"/>
      <c r="M290" s="13"/>
      <c r="N290" s="13"/>
      <c r="O290" t="s" s="68">
        <v>669</v>
      </c>
      <c r="P290" t="s" s="68">
        <v>668</v>
      </c>
      <c r="Q290" t="s" s="78">
        <v>5</v>
      </c>
      <c r="R290" s="83">
        <f>100*S290</f>
        <v>12.1715137</v>
      </c>
      <c r="S290" s="35">
        <v>0.121715137</v>
      </c>
      <c r="T290" s="16"/>
      <c r="U290" s="37">
        <v>73784</v>
      </c>
      <c r="V290" s="37">
        <v>45664</v>
      </c>
      <c r="W290" s="37">
        <v>147</v>
      </c>
      <c r="X290" s="37">
        <v>6217</v>
      </c>
      <c r="Y290" s="37">
        <v>5558</v>
      </c>
      <c r="Z290" s="38">
        <f>100*Y290/$V290</f>
        <v>12.1715136650315</v>
      </c>
      <c r="AA290" s="37">
        <f>IF(Z290&gt;$V$8,1,0)</f>
        <v>0</v>
      </c>
      <c r="AB290" s="38">
        <f>IF($I290=Y$16,Z290,0)</f>
        <v>0</v>
      </c>
      <c r="AC290" s="37">
        <v>18663</v>
      </c>
      <c r="AD290" s="38">
        <f>100*AC290/$V290</f>
        <v>40.8702697967765</v>
      </c>
      <c r="AE290" s="37">
        <f>IF(AD290&gt;$V$8,1,0)</f>
        <v>0</v>
      </c>
      <c r="AF290" s="38">
        <f>IF($I290=AC$16,AD290,0)</f>
        <v>0</v>
      </c>
      <c r="AG290" s="37">
        <v>3014</v>
      </c>
      <c r="AH290" s="38">
        <f>100*AG290/$V290</f>
        <v>6.60038542396636</v>
      </c>
      <c r="AI290" s="37">
        <f>IF(AH290&gt;$V$8,1,0)</f>
        <v>0</v>
      </c>
      <c r="AJ290" s="38">
        <f>IF($I290=AG$16,AH290,0)</f>
        <v>0</v>
      </c>
      <c r="AK290" s="37">
        <v>2087</v>
      </c>
      <c r="AL290" s="38">
        <f>100*AK290/$V290</f>
        <v>4.57033987386125</v>
      </c>
      <c r="AM290" s="37">
        <f>IF(AL290&gt;$V$8,1,0)</f>
        <v>0</v>
      </c>
      <c r="AN290" s="38">
        <f>IF($I290=AK$16,AL290,0)</f>
        <v>0</v>
      </c>
      <c r="AO290" s="37">
        <v>3450</v>
      </c>
      <c r="AP290" s="38">
        <f>100*AO290/$V290</f>
        <v>7.5551857042747</v>
      </c>
      <c r="AQ290" s="37">
        <f>IF(AP290&gt;$V$8,1,0)</f>
        <v>0</v>
      </c>
      <c r="AR290" s="38">
        <f>IF($I290=AO$16,AP290,0)</f>
        <v>0</v>
      </c>
      <c r="AS290" s="37">
        <v>12446</v>
      </c>
      <c r="AT290" s="38">
        <f>100*AS290/$V290</f>
        <v>27.2556061667835</v>
      </c>
      <c r="AU290" s="37">
        <f>IF(AT290&gt;$V$8,1,0)</f>
        <v>0</v>
      </c>
      <c r="AV290" s="38">
        <f>IF($I290=AS$16,AT290,0)</f>
        <v>27.2556061667835</v>
      </c>
      <c r="AW290" s="37">
        <v>0</v>
      </c>
      <c r="AX290" s="38">
        <f>100*AW290/$V290</f>
        <v>0</v>
      </c>
      <c r="AY290" s="37">
        <f>IF(AX290&gt;$V$8,1,0)</f>
        <v>0</v>
      </c>
      <c r="AZ290" s="38">
        <f>IF($I290=AW$16,AX290,0)</f>
        <v>0</v>
      </c>
      <c r="BA290" s="37">
        <v>0</v>
      </c>
      <c r="BB290" s="38">
        <f>100*BA290/$V290</f>
        <v>0</v>
      </c>
      <c r="BC290" s="37">
        <f>IF(BB290&gt;$V$8,1,0)</f>
        <v>0</v>
      </c>
      <c r="BD290" s="38">
        <f>IF($I290=BA$16,BB290,0)</f>
        <v>0</v>
      </c>
      <c r="BE290" s="37">
        <v>0</v>
      </c>
      <c r="BF290" s="38">
        <f>100*BE290/$V290</f>
        <v>0</v>
      </c>
      <c r="BG290" s="37">
        <f>IF(BF290&gt;$V$8,1,0)</f>
        <v>0</v>
      </c>
      <c r="BH290" s="38">
        <f>IF($I290=BE$16,BF290,0)</f>
        <v>0</v>
      </c>
      <c r="BI290" s="37">
        <v>0</v>
      </c>
      <c r="BJ290" s="38">
        <f>100*BI290/$V290</f>
        <v>0</v>
      </c>
      <c r="BK290" s="37">
        <f>IF(BJ290&gt;$V$8,1,0)</f>
        <v>0</v>
      </c>
      <c r="BL290" s="38">
        <f>IF($I290=BI$16,BJ290,0)</f>
        <v>0</v>
      </c>
      <c r="BM290" s="37">
        <v>0</v>
      </c>
      <c r="BN290" s="38">
        <f>100*BM290/$V290</f>
        <v>0</v>
      </c>
      <c r="BO290" s="37">
        <f>IF(BN290&gt;$V$8,1,0)</f>
        <v>0</v>
      </c>
      <c r="BP290" s="38">
        <f>IF($I290=BM$16,BN290,0)</f>
        <v>0</v>
      </c>
      <c r="BQ290" s="37">
        <v>0</v>
      </c>
      <c r="BR290" s="38">
        <f>100*BQ290/$V290</f>
        <v>0</v>
      </c>
      <c r="BS290" s="37">
        <f>IF(BR290&gt;$V$8,1,0)</f>
        <v>0</v>
      </c>
      <c r="BT290" s="38">
        <f>IF($I290=BQ$16,BR290,0)</f>
        <v>0</v>
      </c>
      <c r="BU290" s="37">
        <v>0</v>
      </c>
      <c r="BV290" s="38">
        <f>100*BU290/$V290</f>
        <v>0</v>
      </c>
      <c r="BW290" s="37">
        <f>IF(BV290&gt;$V$8,1,0)</f>
        <v>0</v>
      </c>
      <c r="BX290" s="38">
        <f>IF($I290=BU$16,BV290,0)</f>
        <v>0</v>
      </c>
      <c r="BY290" s="37">
        <v>848</v>
      </c>
      <c r="BZ290" s="37">
        <v>0</v>
      </c>
      <c r="CA290" s="16"/>
      <c r="CB290" s="20"/>
      <c r="CC290" s="21"/>
    </row>
    <row r="291" ht="15.75" customHeight="1">
      <c r="A291" t="s" s="32">
        <v>670</v>
      </c>
      <c r="B291" t="s" s="71">
        <f>_xlfn.IFS(H291=0,F291,K291=1,I291,L291=1,Q291)</f>
        <v>17</v>
      </c>
      <c r="C291" s="72">
        <f>_xlfn.IFS(H291=0,G291,K291=1,J291,L291=1,R291)</f>
        <v>22.6103438938532</v>
      </c>
      <c r="D291" t="s" s="73">
        <f>IF(F291="Lab","over","under")</f>
        <v>111</v>
      </c>
      <c r="E291" t="s" s="73">
        <v>591</v>
      </c>
      <c r="F291" t="s" s="74">
        <v>9</v>
      </c>
      <c r="G291" s="75">
        <f>AD291</f>
        <v>40.8692120227457</v>
      </c>
      <c r="H291" s="76">
        <f>K291+L291</f>
        <v>1</v>
      </c>
      <c r="I291" t="s" s="77">
        <v>17</v>
      </c>
      <c r="J291" s="75">
        <f>AN291</f>
        <v>22.6103438938532</v>
      </c>
      <c r="K291" s="76">
        <v>1</v>
      </c>
      <c r="L291" s="25"/>
      <c r="M291" s="25"/>
      <c r="N291" s="25"/>
      <c r="O291" t="s" s="73">
        <v>671</v>
      </c>
      <c r="P291" t="s" s="73">
        <v>670</v>
      </c>
      <c r="Q291" t="s" s="78">
        <v>226</v>
      </c>
      <c r="R291" s="79">
        <f>100*S291</f>
        <v>12.6536691</v>
      </c>
      <c r="S291" s="80">
        <v>0.126536691</v>
      </c>
      <c r="T291" s="28"/>
      <c r="U291" s="29">
        <v>79622</v>
      </c>
      <c r="V291" s="29">
        <v>36930</v>
      </c>
      <c r="W291" s="29">
        <v>138</v>
      </c>
      <c r="X291" s="29">
        <v>6743</v>
      </c>
      <c r="Y291" s="29">
        <v>4170</v>
      </c>
      <c r="Z291" s="31">
        <f>100*Y291/$V291</f>
        <v>11.2916328188465</v>
      </c>
      <c r="AA291" s="29">
        <f>IF(Z291&gt;$V$8,1,0)</f>
        <v>0</v>
      </c>
      <c r="AB291" s="31">
        <f>IF($I291=Y$16,Z291,0)</f>
        <v>0</v>
      </c>
      <c r="AC291" s="29">
        <v>15093</v>
      </c>
      <c r="AD291" s="31">
        <f>100*AC291/$V291</f>
        <v>40.8692120227457</v>
      </c>
      <c r="AE291" s="29">
        <f>IF(AD291&gt;$V$8,1,0)</f>
        <v>0</v>
      </c>
      <c r="AF291" s="31">
        <f>IF($I291=AC$16,AD291,0)</f>
        <v>0</v>
      </c>
      <c r="AG291" s="29">
        <v>1384</v>
      </c>
      <c r="AH291" s="31">
        <f>100*AG291/$V291</f>
        <v>3.74763065258597</v>
      </c>
      <c r="AI291" s="29">
        <f>IF(AH291&gt;$V$8,1,0)</f>
        <v>0</v>
      </c>
      <c r="AJ291" s="31">
        <f>IF($I291=AG$16,AH291,0)</f>
        <v>0</v>
      </c>
      <c r="AK291" s="29">
        <v>8350</v>
      </c>
      <c r="AL291" s="31">
        <f>100*AK291/$V291</f>
        <v>22.6103438938532</v>
      </c>
      <c r="AM291" s="29">
        <f>IF(AL291&gt;$V$8,1,0)</f>
        <v>0</v>
      </c>
      <c r="AN291" s="31">
        <f>IF($I291=AK$16,AL291,0)</f>
        <v>22.6103438938532</v>
      </c>
      <c r="AO291" s="29">
        <v>2827</v>
      </c>
      <c r="AP291" s="31">
        <f>100*AO291/$V291</f>
        <v>7.65502301651774</v>
      </c>
      <c r="AQ291" s="29">
        <f>IF(AP291&gt;$V$8,1,0)</f>
        <v>0</v>
      </c>
      <c r="AR291" s="31">
        <f>IF($I291=AO$16,AP291,0)</f>
        <v>0</v>
      </c>
      <c r="AS291" s="29">
        <v>0</v>
      </c>
      <c r="AT291" s="31">
        <f>100*AS291/$V291</f>
        <v>0</v>
      </c>
      <c r="AU291" s="29">
        <f>IF(AT291&gt;$V$8,1,0)</f>
        <v>0</v>
      </c>
      <c r="AV291" s="31">
        <f>IF($I291=AS$16,AT291,0)</f>
        <v>0</v>
      </c>
      <c r="AW291" s="29">
        <v>0</v>
      </c>
      <c r="AX291" s="31">
        <f>100*AW291/$V291</f>
        <v>0</v>
      </c>
      <c r="AY291" s="29">
        <f>IF(AX291&gt;$V$8,1,0)</f>
        <v>0</v>
      </c>
      <c r="AZ291" s="31">
        <f>IF($I291=AW$16,AX291,0)</f>
        <v>0</v>
      </c>
      <c r="BA291" s="29">
        <v>0</v>
      </c>
      <c r="BB291" s="31">
        <f>100*BA291/$V291</f>
        <v>0</v>
      </c>
      <c r="BC291" s="29">
        <f>IF(BB291&gt;$V$8,1,0)</f>
        <v>0</v>
      </c>
      <c r="BD291" s="31">
        <f>IF($I291=BA$16,BB291,0)</f>
        <v>0</v>
      </c>
      <c r="BE291" s="29">
        <v>0</v>
      </c>
      <c r="BF291" s="31">
        <f>100*BE291/$V291</f>
        <v>0</v>
      </c>
      <c r="BG291" s="29">
        <f>IF(BF291&gt;$V$8,1,0)</f>
        <v>0</v>
      </c>
      <c r="BH291" s="31">
        <f>IF($I291=BE$16,BF291,0)</f>
        <v>0</v>
      </c>
      <c r="BI291" s="29">
        <v>0</v>
      </c>
      <c r="BJ291" s="31">
        <f>100*BI291/$V291</f>
        <v>0</v>
      </c>
      <c r="BK291" s="29">
        <f>IF(BJ291&gt;$V$8,1,0)</f>
        <v>0</v>
      </c>
      <c r="BL291" s="31">
        <f>IF($I291=BI$16,BJ291,0)</f>
        <v>0</v>
      </c>
      <c r="BM291" s="29">
        <v>0</v>
      </c>
      <c r="BN291" s="31">
        <f>100*BM291/$V291</f>
        <v>0</v>
      </c>
      <c r="BO291" s="29">
        <f>IF(BN291&gt;$V$8,1,0)</f>
        <v>0</v>
      </c>
      <c r="BP291" s="31">
        <f>IF($I291=BM$16,BN291,0)</f>
        <v>0</v>
      </c>
      <c r="BQ291" s="29">
        <v>0</v>
      </c>
      <c r="BR291" s="31">
        <f>100*BQ291/$V291</f>
        <v>0</v>
      </c>
      <c r="BS291" s="29">
        <f>IF(BR291&gt;$V$8,1,0)</f>
        <v>0</v>
      </c>
      <c r="BT291" s="31">
        <f>IF($I291=BQ$16,BR291,0)</f>
        <v>0</v>
      </c>
      <c r="BU291" s="29">
        <v>0</v>
      </c>
      <c r="BV291" s="31">
        <f>100*BU291/$V291</f>
        <v>0</v>
      </c>
      <c r="BW291" s="29">
        <f>IF(BV291&gt;$V$8,1,0)</f>
        <v>0</v>
      </c>
      <c r="BX291" s="31">
        <f>IF($I291=BU$16,BV291,0)</f>
        <v>0</v>
      </c>
      <c r="BY291" s="29">
        <v>427</v>
      </c>
      <c r="BZ291" s="29">
        <v>0</v>
      </c>
      <c r="CA291" s="28"/>
      <c r="CB291" s="20"/>
      <c r="CC291" s="21"/>
    </row>
    <row r="292" ht="15.75" customHeight="1">
      <c r="A292" t="s" s="32">
        <v>672</v>
      </c>
      <c r="B292" t="s" s="71">
        <f>_xlfn.IFS(H292=0,F292,K292=1,I292,L292=1,Q292)</f>
        <v>25</v>
      </c>
      <c r="C292" s="72">
        <f>_xlfn.IFS(H292=0,G292,K292=1,J292,L292=1,R292)</f>
        <v>32.9973238180196</v>
      </c>
      <c r="D292" t="s" s="68">
        <f>IF(F292="Lab","over","under")</f>
        <v>111</v>
      </c>
      <c r="E292" t="s" s="68">
        <v>591</v>
      </c>
      <c r="F292" t="s" s="74">
        <v>9</v>
      </c>
      <c r="G292" s="81">
        <f>AD292</f>
        <v>40.8652988403211</v>
      </c>
      <c r="H292" s="82">
        <f>K292+L292</f>
        <v>1</v>
      </c>
      <c r="I292" t="s" s="77">
        <v>25</v>
      </c>
      <c r="J292" s="81">
        <f>AV292</f>
        <v>32.9973238180196</v>
      </c>
      <c r="K292" s="82">
        <v>1</v>
      </c>
      <c r="L292" s="13"/>
      <c r="M292" s="13"/>
      <c r="N292" s="13"/>
      <c r="O292" t="s" s="68">
        <v>673</v>
      </c>
      <c r="P292" t="s" s="68">
        <v>672</v>
      </c>
      <c r="Q292" t="s" s="78">
        <v>17</v>
      </c>
      <c r="R292" s="83">
        <f>100*S292</f>
        <v>8.869313099999999</v>
      </c>
      <c r="S292" s="35">
        <v>0.08869313099999999</v>
      </c>
      <c r="T292" s="16"/>
      <c r="U292" s="37">
        <v>78043</v>
      </c>
      <c r="V292" s="37">
        <v>44840</v>
      </c>
      <c r="W292" s="37">
        <v>121</v>
      </c>
      <c r="X292" s="37">
        <v>3528</v>
      </c>
      <c r="Y292" s="37">
        <v>3469</v>
      </c>
      <c r="Z292" s="38">
        <f>100*Y292/$V292</f>
        <v>7.7363960749331</v>
      </c>
      <c r="AA292" s="37">
        <f>IF(Z292&gt;$V$8,1,0)</f>
        <v>0</v>
      </c>
      <c r="AB292" s="38">
        <f>IF($I292=Y$16,Z292,0)</f>
        <v>0</v>
      </c>
      <c r="AC292" s="37">
        <v>18324</v>
      </c>
      <c r="AD292" s="38">
        <f>100*AC292/$V292</f>
        <v>40.8652988403211</v>
      </c>
      <c r="AE292" s="37">
        <f>IF(AD292&gt;$V$8,1,0)</f>
        <v>0</v>
      </c>
      <c r="AF292" s="38">
        <f>IF($I292=AC$16,AD292,0)</f>
        <v>0</v>
      </c>
      <c r="AG292" s="37">
        <v>2025</v>
      </c>
      <c r="AH292" s="38">
        <f>100*AG292/$V292</f>
        <v>4.51605709188225</v>
      </c>
      <c r="AI292" s="37">
        <f>IF(AH292&gt;$V$8,1,0)</f>
        <v>0</v>
      </c>
      <c r="AJ292" s="38">
        <f>IF($I292=AG$16,AH292,0)</f>
        <v>0</v>
      </c>
      <c r="AK292" s="37">
        <v>3977</v>
      </c>
      <c r="AL292" s="38">
        <f>100*AK292/$V292</f>
        <v>8.8693131132917</v>
      </c>
      <c r="AM292" s="37">
        <f>IF(AL292&gt;$V$8,1,0)</f>
        <v>0</v>
      </c>
      <c r="AN292" s="38">
        <f>IF($I292=AK$16,AL292,0)</f>
        <v>0</v>
      </c>
      <c r="AO292" s="37">
        <v>1704</v>
      </c>
      <c r="AP292" s="38">
        <f>100*AO292/$V292</f>
        <v>3.80017841213202</v>
      </c>
      <c r="AQ292" s="37">
        <f>IF(AP292&gt;$V$8,1,0)</f>
        <v>0</v>
      </c>
      <c r="AR292" s="38">
        <f>IF($I292=AO$16,AP292,0)</f>
        <v>0</v>
      </c>
      <c r="AS292" s="37">
        <v>14796</v>
      </c>
      <c r="AT292" s="38">
        <f>100*AS292/$V292</f>
        <v>32.9973238180196</v>
      </c>
      <c r="AU292" s="37">
        <f>IF(AT292&gt;$V$8,1,0)</f>
        <v>0</v>
      </c>
      <c r="AV292" s="38">
        <f>IF($I292=AS$16,AT292,0)</f>
        <v>32.9973238180196</v>
      </c>
      <c r="AW292" s="37">
        <v>0</v>
      </c>
      <c r="AX292" s="38">
        <f>100*AW292/$V292</f>
        <v>0</v>
      </c>
      <c r="AY292" s="37">
        <f>IF(AX292&gt;$V$8,1,0)</f>
        <v>0</v>
      </c>
      <c r="AZ292" s="38">
        <f>IF($I292=AW$16,AX292,0)</f>
        <v>0</v>
      </c>
      <c r="BA292" s="37">
        <v>0</v>
      </c>
      <c r="BB292" s="38">
        <f>100*BA292/$V292</f>
        <v>0</v>
      </c>
      <c r="BC292" s="37">
        <f>IF(BB292&gt;$V$8,1,0)</f>
        <v>0</v>
      </c>
      <c r="BD292" s="38">
        <f>IF($I292=BA$16,BB292,0)</f>
        <v>0</v>
      </c>
      <c r="BE292" s="37">
        <v>0</v>
      </c>
      <c r="BF292" s="38">
        <f>100*BE292/$V292</f>
        <v>0</v>
      </c>
      <c r="BG292" s="37">
        <f>IF(BF292&gt;$V$8,1,0)</f>
        <v>0</v>
      </c>
      <c r="BH292" s="38">
        <f>IF($I292=BE$16,BF292,0)</f>
        <v>0</v>
      </c>
      <c r="BI292" s="37">
        <v>0</v>
      </c>
      <c r="BJ292" s="38">
        <f>100*BI292/$V292</f>
        <v>0</v>
      </c>
      <c r="BK292" s="37">
        <f>IF(BJ292&gt;$V$8,1,0)</f>
        <v>0</v>
      </c>
      <c r="BL292" s="38">
        <f>IF($I292=BI$16,BJ292,0)</f>
        <v>0</v>
      </c>
      <c r="BM292" s="37">
        <v>0</v>
      </c>
      <c r="BN292" s="38">
        <f>100*BM292/$V292</f>
        <v>0</v>
      </c>
      <c r="BO292" s="37">
        <f>IF(BN292&gt;$V$8,1,0)</f>
        <v>0</v>
      </c>
      <c r="BP292" s="38">
        <f>IF($I292=BM$16,BN292,0)</f>
        <v>0</v>
      </c>
      <c r="BQ292" s="37">
        <v>0</v>
      </c>
      <c r="BR292" s="38">
        <f>100*BQ292/$V292</f>
        <v>0</v>
      </c>
      <c r="BS292" s="37">
        <f>IF(BR292&gt;$V$8,1,0)</f>
        <v>0</v>
      </c>
      <c r="BT292" s="38">
        <f>IF($I292=BQ$16,BR292,0)</f>
        <v>0</v>
      </c>
      <c r="BU292" s="37">
        <v>0</v>
      </c>
      <c r="BV292" s="38">
        <f>100*BU292/$V292</f>
        <v>0</v>
      </c>
      <c r="BW292" s="37">
        <f>IF(BV292&gt;$V$8,1,0)</f>
        <v>0</v>
      </c>
      <c r="BX292" s="38">
        <f>IF($I292=BU$16,BV292,0)</f>
        <v>0</v>
      </c>
      <c r="BY292" s="37">
        <v>0</v>
      </c>
      <c r="BZ292" s="37">
        <v>0</v>
      </c>
      <c r="CA292" s="16"/>
      <c r="CB292" s="20"/>
      <c r="CC292" s="21"/>
    </row>
    <row r="293" ht="15.75" customHeight="1">
      <c r="A293" t="s" s="32">
        <v>674</v>
      </c>
      <c r="B293" t="s" s="71">
        <f>_xlfn.IFS(H293=0,F293,K293=1,I293,L293=1,Q293)</f>
        <v>9</v>
      </c>
      <c r="C293" s="72">
        <f>_xlfn.IFS(H293=0,G293,K293=1,J293,L293=1,R293)</f>
        <v>40.8173406848245</v>
      </c>
      <c r="D293" t="s" s="73">
        <f>IF(F293="Lab","over","under")</f>
        <v>111</v>
      </c>
      <c r="E293" t="s" s="73">
        <v>591</v>
      </c>
      <c r="F293" t="s" s="74">
        <v>9</v>
      </c>
      <c r="G293" s="75">
        <f>AD293</f>
        <v>40.8173406848245</v>
      </c>
      <c r="H293" s="76">
        <f>K293+L293</f>
        <v>0</v>
      </c>
      <c r="I293" t="s" s="77">
        <v>5</v>
      </c>
      <c r="J293" s="75">
        <f>AB293</f>
        <v>29.0801959345938</v>
      </c>
      <c r="K293" s="25"/>
      <c r="L293" s="25"/>
      <c r="M293" s="25"/>
      <c r="N293" s="25"/>
      <c r="O293" t="s" s="73">
        <v>675</v>
      </c>
      <c r="P293" t="s" s="73">
        <v>674</v>
      </c>
      <c r="Q293" t="s" s="78">
        <v>17</v>
      </c>
      <c r="R293" s="79">
        <f>100*S293</f>
        <v>17.0472562</v>
      </c>
      <c r="S293" s="80">
        <v>0.170472562</v>
      </c>
      <c r="T293" s="28"/>
      <c r="U293" s="29">
        <v>68961</v>
      </c>
      <c r="V293" s="29">
        <v>42259</v>
      </c>
      <c r="W293" s="29">
        <v>177</v>
      </c>
      <c r="X293" s="29">
        <v>4960</v>
      </c>
      <c r="Y293" s="29">
        <v>12289</v>
      </c>
      <c r="Z293" s="31">
        <f>100*Y293/$V293</f>
        <v>29.0801959345938</v>
      </c>
      <c r="AA293" s="29">
        <f>IF(Z293&gt;$V$8,1,0)</f>
        <v>0</v>
      </c>
      <c r="AB293" s="31">
        <f>IF($I293=Y$16,Z293,0)</f>
        <v>29.0801959345938</v>
      </c>
      <c r="AC293" s="29">
        <v>17249</v>
      </c>
      <c r="AD293" s="31">
        <f>100*AC293/$V293</f>
        <v>40.8173406848245</v>
      </c>
      <c r="AE293" s="29">
        <f>IF(AD293&gt;$V$8,1,0)</f>
        <v>0</v>
      </c>
      <c r="AF293" s="31">
        <f>IF($I293=AC$16,AD293,0)</f>
        <v>0</v>
      </c>
      <c r="AG293" s="29">
        <v>2561</v>
      </c>
      <c r="AH293" s="31">
        <f>100*AG293/$V293</f>
        <v>6.06024752123808</v>
      </c>
      <c r="AI293" s="29">
        <f>IF(AH293&gt;$V$8,1,0)</f>
        <v>0</v>
      </c>
      <c r="AJ293" s="31">
        <f>IF($I293=AG$16,AH293,0)</f>
        <v>0</v>
      </c>
      <c r="AK293" s="29">
        <v>7204</v>
      </c>
      <c r="AL293" s="31">
        <f>100*AK293/$V293</f>
        <v>17.0472562057787</v>
      </c>
      <c r="AM293" s="29">
        <f>IF(AL293&gt;$V$8,1,0)</f>
        <v>0</v>
      </c>
      <c r="AN293" s="31">
        <f>IF($I293=AK$16,AL293,0)</f>
        <v>0</v>
      </c>
      <c r="AO293" s="29">
        <v>2956</v>
      </c>
      <c r="AP293" s="31">
        <f>100*AO293/$V293</f>
        <v>6.99495965356492</v>
      </c>
      <c r="AQ293" s="29">
        <f>IF(AP293&gt;$V$8,1,0)</f>
        <v>0</v>
      </c>
      <c r="AR293" s="31">
        <f>IF($I293=AO$16,AP293,0)</f>
        <v>0</v>
      </c>
      <c r="AS293" s="29">
        <v>0</v>
      </c>
      <c r="AT293" s="31">
        <f>100*AS293/$V293</f>
        <v>0</v>
      </c>
      <c r="AU293" s="29">
        <f>IF(AT293&gt;$V$8,1,0)</f>
        <v>0</v>
      </c>
      <c r="AV293" s="31">
        <f>IF($I293=AS$16,AT293,0)</f>
        <v>0</v>
      </c>
      <c r="AW293" s="29">
        <v>0</v>
      </c>
      <c r="AX293" s="31">
        <f>100*AW293/$V293</f>
        <v>0</v>
      </c>
      <c r="AY293" s="29">
        <f>IF(AX293&gt;$V$8,1,0)</f>
        <v>0</v>
      </c>
      <c r="AZ293" s="31">
        <f>IF($I293=AW$16,AX293,0)</f>
        <v>0</v>
      </c>
      <c r="BA293" s="29">
        <v>0</v>
      </c>
      <c r="BB293" s="31">
        <f>100*BA293/$V293</f>
        <v>0</v>
      </c>
      <c r="BC293" s="29">
        <f>IF(BB293&gt;$V$8,1,0)</f>
        <v>0</v>
      </c>
      <c r="BD293" s="31">
        <f>IF($I293=BA$16,BB293,0)</f>
        <v>0</v>
      </c>
      <c r="BE293" s="29">
        <v>0</v>
      </c>
      <c r="BF293" s="31">
        <f>100*BE293/$V293</f>
        <v>0</v>
      </c>
      <c r="BG293" s="29">
        <f>IF(BF293&gt;$V$8,1,0)</f>
        <v>0</v>
      </c>
      <c r="BH293" s="31">
        <f>IF($I293=BE$16,BF293,0)</f>
        <v>0</v>
      </c>
      <c r="BI293" s="29">
        <v>0</v>
      </c>
      <c r="BJ293" s="31">
        <f>100*BI293/$V293</f>
        <v>0</v>
      </c>
      <c r="BK293" s="29">
        <f>IF(BJ293&gt;$V$8,1,0)</f>
        <v>0</v>
      </c>
      <c r="BL293" s="31">
        <f>IF($I293=BI$16,BJ293,0)</f>
        <v>0</v>
      </c>
      <c r="BM293" s="29">
        <v>0</v>
      </c>
      <c r="BN293" s="31">
        <f>100*BM293/$V293</f>
        <v>0</v>
      </c>
      <c r="BO293" s="29">
        <f>IF(BN293&gt;$V$8,1,0)</f>
        <v>0</v>
      </c>
      <c r="BP293" s="31">
        <f>IF($I293=BM$16,BN293,0)</f>
        <v>0</v>
      </c>
      <c r="BQ293" s="29">
        <v>0</v>
      </c>
      <c r="BR293" s="31">
        <f>100*BQ293/$V293</f>
        <v>0</v>
      </c>
      <c r="BS293" s="29">
        <f>IF(BR293&gt;$V$8,1,0)</f>
        <v>0</v>
      </c>
      <c r="BT293" s="31">
        <f>IF($I293=BQ$16,BR293,0)</f>
        <v>0</v>
      </c>
      <c r="BU293" s="29">
        <v>0</v>
      </c>
      <c r="BV293" s="31">
        <f>100*BU293/$V293</f>
        <v>0</v>
      </c>
      <c r="BW293" s="29">
        <f>IF(BV293&gt;$V$8,1,0)</f>
        <v>0</v>
      </c>
      <c r="BX293" s="31">
        <f>IF($I293=BU$16,BV293,0)</f>
        <v>0</v>
      </c>
      <c r="BY293" s="29">
        <v>548</v>
      </c>
      <c r="BZ293" s="29">
        <v>0</v>
      </c>
      <c r="CA293" s="28"/>
      <c r="CB293" s="20"/>
      <c r="CC293" s="21"/>
    </row>
    <row r="294" ht="15.75" customHeight="1">
      <c r="A294" t="s" s="32">
        <v>676</v>
      </c>
      <c r="B294" t="s" s="71">
        <f>_xlfn.IFS(H294=0,F294,K294=1,I294,L294=1,Q294)</f>
        <v>9</v>
      </c>
      <c r="C294" s="72">
        <f>_xlfn.IFS(H294=0,G294,K294=1,J294,L294=1,R294)</f>
        <v>40.7894463055827</v>
      </c>
      <c r="D294" t="s" s="68">
        <f>IF(F294="Lab","over","under")</f>
        <v>111</v>
      </c>
      <c r="E294" t="s" s="68">
        <v>591</v>
      </c>
      <c r="F294" t="s" s="74">
        <v>9</v>
      </c>
      <c r="G294" s="81">
        <f>AD294</f>
        <v>40.7894463055827</v>
      </c>
      <c r="H294" s="82">
        <f>K294+L294</f>
        <v>0</v>
      </c>
      <c r="I294" t="s" s="77">
        <v>5</v>
      </c>
      <c r="J294" s="81">
        <f>AB294</f>
        <v>28.6897355334069</v>
      </c>
      <c r="K294" s="13"/>
      <c r="L294" s="13"/>
      <c r="M294" s="13"/>
      <c r="N294" s="13"/>
      <c r="O294" t="s" s="68">
        <v>677</v>
      </c>
      <c r="P294" t="s" s="68">
        <v>676</v>
      </c>
      <c r="Q294" t="s" s="78">
        <v>17</v>
      </c>
      <c r="R294" s="83">
        <f>100*S294</f>
        <v>16.2508583</v>
      </c>
      <c r="S294" s="35">
        <v>0.162508583</v>
      </c>
      <c r="T294" s="16"/>
      <c r="U294" s="37">
        <v>76424</v>
      </c>
      <c r="V294" s="37">
        <v>48059</v>
      </c>
      <c r="W294" s="37">
        <v>171</v>
      </c>
      <c r="X294" s="37">
        <v>5815</v>
      </c>
      <c r="Y294" s="37">
        <v>13788</v>
      </c>
      <c r="Z294" s="38">
        <f>100*Y294/$V294</f>
        <v>28.6897355334069</v>
      </c>
      <c r="AA294" s="37">
        <f>IF(Z294&gt;$V$8,1,0)</f>
        <v>0</v>
      </c>
      <c r="AB294" s="38">
        <f>IF($I294=Y$16,Z294,0)</f>
        <v>28.6897355334069</v>
      </c>
      <c r="AC294" s="37">
        <v>19603</v>
      </c>
      <c r="AD294" s="38">
        <f>100*AC294/$V294</f>
        <v>40.7894463055827</v>
      </c>
      <c r="AE294" s="37">
        <f>IF(AD294&gt;$V$8,1,0)</f>
        <v>0</v>
      </c>
      <c r="AF294" s="38">
        <f>IF($I294=AC$16,AD294,0)</f>
        <v>0</v>
      </c>
      <c r="AG294" s="37">
        <v>4769</v>
      </c>
      <c r="AH294" s="38">
        <f>100*AG294/$V294</f>
        <v>9.92321937618344</v>
      </c>
      <c r="AI294" s="37">
        <f>IF(AH294&gt;$V$8,1,0)</f>
        <v>0</v>
      </c>
      <c r="AJ294" s="38">
        <f>IF($I294=AG$16,AH294,0)</f>
        <v>0</v>
      </c>
      <c r="AK294" s="37">
        <v>7810</v>
      </c>
      <c r="AL294" s="38">
        <f>100*AK294/$V294</f>
        <v>16.2508583199817</v>
      </c>
      <c r="AM294" s="37">
        <f>IF(AL294&gt;$V$8,1,0)</f>
        <v>0</v>
      </c>
      <c r="AN294" s="38">
        <f>IF($I294=AK$16,AL294,0)</f>
        <v>0</v>
      </c>
      <c r="AO294" s="37">
        <v>2089</v>
      </c>
      <c r="AP294" s="38">
        <f>100*AO294/$V294</f>
        <v>4.34674046484529</v>
      </c>
      <c r="AQ294" s="37">
        <f>IF(AP294&gt;$V$8,1,0)</f>
        <v>0</v>
      </c>
      <c r="AR294" s="38">
        <f>IF($I294=AO$16,AP294,0)</f>
        <v>0</v>
      </c>
      <c r="AS294" s="37">
        <v>0</v>
      </c>
      <c r="AT294" s="38">
        <f>100*AS294/$V294</f>
        <v>0</v>
      </c>
      <c r="AU294" s="37">
        <f>IF(AT294&gt;$V$8,1,0)</f>
        <v>0</v>
      </c>
      <c r="AV294" s="38">
        <f>IF($I294=AS$16,AT294,0)</f>
        <v>0</v>
      </c>
      <c r="AW294" s="37">
        <v>0</v>
      </c>
      <c r="AX294" s="38">
        <f>100*AW294/$V294</f>
        <v>0</v>
      </c>
      <c r="AY294" s="37">
        <f>IF(AX294&gt;$V$8,1,0)</f>
        <v>0</v>
      </c>
      <c r="AZ294" s="38">
        <f>IF($I294=AW$16,AX294,0)</f>
        <v>0</v>
      </c>
      <c r="BA294" s="37">
        <v>0</v>
      </c>
      <c r="BB294" s="38">
        <f>100*BA294/$V294</f>
        <v>0</v>
      </c>
      <c r="BC294" s="37">
        <f>IF(BB294&gt;$V$8,1,0)</f>
        <v>0</v>
      </c>
      <c r="BD294" s="38">
        <f>IF($I294=BA$16,BB294,0)</f>
        <v>0</v>
      </c>
      <c r="BE294" s="37">
        <v>0</v>
      </c>
      <c r="BF294" s="38">
        <f>100*BE294/$V294</f>
        <v>0</v>
      </c>
      <c r="BG294" s="37">
        <f>IF(BF294&gt;$V$8,1,0)</f>
        <v>0</v>
      </c>
      <c r="BH294" s="38">
        <f>IF($I294=BE$16,BF294,0)</f>
        <v>0</v>
      </c>
      <c r="BI294" s="37">
        <v>0</v>
      </c>
      <c r="BJ294" s="38">
        <f>100*BI294/$V294</f>
        <v>0</v>
      </c>
      <c r="BK294" s="37">
        <f>IF(BJ294&gt;$V$8,1,0)</f>
        <v>0</v>
      </c>
      <c r="BL294" s="38">
        <f>IF($I294=BI$16,BJ294,0)</f>
        <v>0</v>
      </c>
      <c r="BM294" s="37">
        <v>0</v>
      </c>
      <c r="BN294" s="38">
        <f>100*BM294/$V294</f>
        <v>0</v>
      </c>
      <c r="BO294" s="37">
        <f>IF(BN294&gt;$V$8,1,0)</f>
        <v>0</v>
      </c>
      <c r="BP294" s="38">
        <f>IF($I294=BM$16,BN294,0)</f>
        <v>0</v>
      </c>
      <c r="BQ294" s="37">
        <v>0</v>
      </c>
      <c r="BR294" s="38">
        <f>100*BQ294/$V294</f>
        <v>0</v>
      </c>
      <c r="BS294" s="37">
        <f>IF(BR294&gt;$V$8,1,0)</f>
        <v>0</v>
      </c>
      <c r="BT294" s="38">
        <f>IF($I294=BQ$16,BR294,0)</f>
        <v>0</v>
      </c>
      <c r="BU294" s="37">
        <v>0</v>
      </c>
      <c r="BV294" s="38">
        <f>100*BU294/$V294</f>
        <v>0</v>
      </c>
      <c r="BW294" s="37">
        <f>IF(BV294&gt;$V$8,1,0)</f>
        <v>0</v>
      </c>
      <c r="BX294" s="38">
        <f>IF($I294=BU$16,BV294,0)</f>
        <v>0</v>
      </c>
      <c r="BY294" s="37">
        <v>775</v>
      </c>
      <c r="BZ294" s="37">
        <v>0</v>
      </c>
      <c r="CA294" s="16"/>
      <c r="CB294" s="20"/>
      <c r="CC294" s="21"/>
    </row>
    <row r="295" ht="15.75" customHeight="1">
      <c r="A295" t="s" s="32">
        <v>678</v>
      </c>
      <c r="B295" t="s" s="71">
        <f>_xlfn.IFS(H295=0,F295,K295=1,I295,L295=1,Q295)</f>
        <v>9</v>
      </c>
      <c r="C295" s="72">
        <f>_xlfn.IFS(H295=0,G295,K295=1,J295,L295=1,R295)</f>
        <v>40.7837898018259</v>
      </c>
      <c r="D295" t="s" s="73">
        <f>IF(F295="Lab","over","under")</f>
        <v>111</v>
      </c>
      <c r="E295" t="s" s="73">
        <v>591</v>
      </c>
      <c r="F295" t="s" s="74">
        <v>9</v>
      </c>
      <c r="G295" s="75">
        <f>AD295</f>
        <v>40.7837898018259</v>
      </c>
      <c r="H295" s="76">
        <f>K295+L295</f>
        <v>0</v>
      </c>
      <c r="I295" t="s" s="77">
        <v>5</v>
      </c>
      <c r="J295" s="75">
        <f>AB295</f>
        <v>28.5838343353373</v>
      </c>
      <c r="K295" s="25"/>
      <c r="L295" s="25"/>
      <c r="M295" s="25"/>
      <c r="N295" s="25"/>
      <c r="O295" t="s" s="73">
        <v>679</v>
      </c>
      <c r="P295" t="s" s="73">
        <v>678</v>
      </c>
      <c r="Q295" t="s" s="78">
        <v>17</v>
      </c>
      <c r="R295" s="79">
        <f>100*S295</f>
        <v>13.9568025</v>
      </c>
      <c r="S295" s="80">
        <v>0.139568025</v>
      </c>
      <c r="T295" s="28"/>
      <c r="U295" s="29">
        <v>72354</v>
      </c>
      <c r="V295" s="29">
        <v>44910</v>
      </c>
      <c r="W295" s="29">
        <v>143</v>
      </c>
      <c r="X295" s="29">
        <v>5479</v>
      </c>
      <c r="Y295" s="29">
        <v>12837</v>
      </c>
      <c r="Z295" s="31">
        <f>100*Y295/$V295</f>
        <v>28.5838343353373</v>
      </c>
      <c r="AA295" s="29">
        <f>IF(Z295&gt;$V$8,1,0)</f>
        <v>0</v>
      </c>
      <c r="AB295" s="31">
        <f>IF($I295=Y$16,Z295,0)</f>
        <v>28.5838343353373</v>
      </c>
      <c r="AC295" s="29">
        <v>18316</v>
      </c>
      <c r="AD295" s="31">
        <f>100*AC295/$V295</f>
        <v>40.7837898018259</v>
      </c>
      <c r="AE295" s="29">
        <f>IF(AD295&gt;$V$8,1,0)</f>
        <v>0</v>
      </c>
      <c r="AF295" s="31">
        <f>IF($I295=AC$16,AD295,0)</f>
        <v>0</v>
      </c>
      <c r="AG295" s="29">
        <v>3082</v>
      </c>
      <c r="AH295" s="31">
        <f>100*AG295/$V295</f>
        <v>6.86261411712314</v>
      </c>
      <c r="AI295" s="29">
        <f>IF(AH295&gt;$V$8,1,0)</f>
        <v>0</v>
      </c>
      <c r="AJ295" s="31">
        <f>IF($I295=AG$16,AH295,0)</f>
        <v>0</v>
      </c>
      <c r="AK295" s="29">
        <v>6268</v>
      </c>
      <c r="AL295" s="31">
        <f>100*AK295/$V295</f>
        <v>13.9568024938766</v>
      </c>
      <c r="AM295" s="29">
        <f>IF(AL295&gt;$V$8,1,0)</f>
        <v>0</v>
      </c>
      <c r="AN295" s="31">
        <f>IF($I295=AK$16,AL295,0)</f>
        <v>0</v>
      </c>
      <c r="AO295" s="29">
        <v>2790</v>
      </c>
      <c r="AP295" s="31">
        <f>100*AO295/$V295</f>
        <v>6.2124248496994</v>
      </c>
      <c r="AQ295" s="29">
        <f>IF(AP295&gt;$V$8,1,0)</f>
        <v>0</v>
      </c>
      <c r="AR295" s="31">
        <f>IF($I295=AO$16,AP295,0)</f>
        <v>0</v>
      </c>
      <c r="AS295" s="29">
        <v>0</v>
      </c>
      <c r="AT295" s="31">
        <f>100*AS295/$V295</f>
        <v>0</v>
      </c>
      <c r="AU295" s="29">
        <f>IF(AT295&gt;$V$8,1,0)</f>
        <v>0</v>
      </c>
      <c r="AV295" s="31">
        <f>IF($I295=AS$16,AT295,0)</f>
        <v>0</v>
      </c>
      <c r="AW295" s="29">
        <v>0</v>
      </c>
      <c r="AX295" s="31">
        <f>100*AW295/$V295</f>
        <v>0</v>
      </c>
      <c r="AY295" s="29">
        <f>IF(AX295&gt;$V$8,1,0)</f>
        <v>0</v>
      </c>
      <c r="AZ295" s="31">
        <f>IF($I295=AW$16,AX295,0)</f>
        <v>0</v>
      </c>
      <c r="BA295" s="29">
        <v>0</v>
      </c>
      <c r="BB295" s="31">
        <f>100*BA295/$V295</f>
        <v>0</v>
      </c>
      <c r="BC295" s="29">
        <f>IF(BB295&gt;$V$8,1,0)</f>
        <v>0</v>
      </c>
      <c r="BD295" s="31">
        <f>IF($I295=BA$16,BB295,0)</f>
        <v>0</v>
      </c>
      <c r="BE295" s="29">
        <v>0</v>
      </c>
      <c r="BF295" s="31">
        <f>100*BE295/$V295</f>
        <v>0</v>
      </c>
      <c r="BG295" s="29">
        <f>IF(BF295&gt;$V$8,1,0)</f>
        <v>0</v>
      </c>
      <c r="BH295" s="31">
        <f>IF($I295=BE$16,BF295,0)</f>
        <v>0</v>
      </c>
      <c r="BI295" s="29">
        <v>0</v>
      </c>
      <c r="BJ295" s="31">
        <f>100*BI295/$V295</f>
        <v>0</v>
      </c>
      <c r="BK295" s="29">
        <f>IF(BJ295&gt;$V$8,1,0)</f>
        <v>0</v>
      </c>
      <c r="BL295" s="31">
        <f>IF($I295=BI$16,BJ295,0)</f>
        <v>0</v>
      </c>
      <c r="BM295" s="29">
        <v>0</v>
      </c>
      <c r="BN295" s="31">
        <f>100*BM295/$V295</f>
        <v>0</v>
      </c>
      <c r="BO295" s="29">
        <f>IF(BN295&gt;$V$8,1,0)</f>
        <v>0</v>
      </c>
      <c r="BP295" s="31">
        <f>IF($I295=BM$16,BN295,0)</f>
        <v>0</v>
      </c>
      <c r="BQ295" s="29">
        <v>0</v>
      </c>
      <c r="BR295" s="31">
        <f>100*BQ295/$V295</f>
        <v>0</v>
      </c>
      <c r="BS295" s="29">
        <f>IF(BR295&gt;$V$8,1,0)</f>
        <v>0</v>
      </c>
      <c r="BT295" s="31">
        <f>IF($I295=BQ$16,BR295,0)</f>
        <v>0</v>
      </c>
      <c r="BU295" s="29">
        <v>0</v>
      </c>
      <c r="BV295" s="31">
        <f>100*BU295/$V295</f>
        <v>0</v>
      </c>
      <c r="BW295" s="29">
        <f>IF(BV295&gt;$V$8,1,0)</f>
        <v>0</v>
      </c>
      <c r="BX295" s="31">
        <f>IF($I295=BU$16,BV295,0)</f>
        <v>0</v>
      </c>
      <c r="BY295" s="29">
        <v>0</v>
      </c>
      <c r="BZ295" s="29">
        <v>0</v>
      </c>
      <c r="CA295" s="28"/>
      <c r="CB295" s="20"/>
      <c r="CC295" s="21"/>
    </row>
    <row r="296" ht="15.75" customHeight="1">
      <c r="A296" t="s" s="32">
        <v>680</v>
      </c>
      <c r="B296" t="s" s="71">
        <f>_xlfn.IFS(H296=0,F296,K296=1,I296,L296=1,Q296)</f>
        <v>9</v>
      </c>
      <c r="C296" s="72">
        <f>_xlfn.IFS(H296=0,G296,K296=1,J296,L296=1,R296)</f>
        <v>40.7135794330916</v>
      </c>
      <c r="D296" t="s" s="68">
        <f>IF(F296="Lab","over","under")</f>
        <v>111</v>
      </c>
      <c r="E296" t="s" s="68">
        <v>591</v>
      </c>
      <c r="F296" t="s" s="74">
        <v>9</v>
      </c>
      <c r="G296" s="81">
        <f>AD296</f>
        <v>40.7135794330916</v>
      </c>
      <c r="H296" s="82">
        <f>K296+L296</f>
        <v>0</v>
      </c>
      <c r="I296" t="s" s="77">
        <v>5</v>
      </c>
      <c r="J296" s="81">
        <f>AB296</f>
        <v>29.0066743572841</v>
      </c>
      <c r="K296" s="13"/>
      <c r="L296" s="13"/>
      <c r="M296" s="13"/>
      <c r="N296" s="13"/>
      <c r="O296" t="s" s="68">
        <v>681</v>
      </c>
      <c r="P296" t="s" s="68">
        <v>680</v>
      </c>
      <c r="Q296" t="s" s="78">
        <v>17</v>
      </c>
      <c r="R296" s="83">
        <f>100*S296</f>
        <v>16.9124918</v>
      </c>
      <c r="S296" s="35">
        <v>0.169124918</v>
      </c>
      <c r="T296" s="16"/>
      <c r="U296" s="37">
        <v>78553</v>
      </c>
      <c r="V296" s="37">
        <v>48544</v>
      </c>
      <c r="W296" s="37">
        <v>179</v>
      </c>
      <c r="X296" s="37">
        <v>5683</v>
      </c>
      <c r="Y296" s="37">
        <v>14081</v>
      </c>
      <c r="Z296" s="38">
        <f>100*Y296/$V296</f>
        <v>29.0066743572841</v>
      </c>
      <c r="AA296" s="37">
        <f>IF(Z296&gt;$V$8,1,0)</f>
        <v>0</v>
      </c>
      <c r="AB296" s="38">
        <f>IF($I296=Y$16,Z296,0)</f>
        <v>29.0066743572841</v>
      </c>
      <c r="AC296" s="37">
        <v>19764</v>
      </c>
      <c r="AD296" s="38">
        <f>100*AC296/$V296</f>
        <v>40.7135794330916</v>
      </c>
      <c r="AE296" s="37">
        <f>IF(AD296&gt;$V$8,1,0)</f>
        <v>0</v>
      </c>
      <c r="AF296" s="38">
        <f>IF($I296=AC$16,AD296,0)</f>
        <v>0</v>
      </c>
      <c r="AG296" s="37">
        <v>4052</v>
      </c>
      <c r="AH296" s="38">
        <f>100*AG296/$V296</f>
        <v>8.3470665787739</v>
      </c>
      <c r="AI296" s="37">
        <f>IF(AH296&gt;$V$8,1,0)</f>
        <v>0</v>
      </c>
      <c r="AJ296" s="38">
        <f>IF($I296=AG$16,AH296,0)</f>
        <v>0</v>
      </c>
      <c r="AK296" s="37">
        <v>8210</v>
      </c>
      <c r="AL296" s="38">
        <f>100*AK296/$V296</f>
        <v>16.9124917600527</v>
      </c>
      <c r="AM296" s="37">
        <f>IF(AL296&gt;$V$8,1,0)</f>
        <v>0</v>
      </c>
      <c r="AN296" s="38">
        <f>IF($I296=AK$16,AL296,0)</f>
        <v>0</v>
      </c>
      <c r="AO296" s="37">
        <v>2155</v>
      </c>
      <c r="AP296" s="38">
        <f>100*AO296/$V296</f>
        <v>4.43927158866183</v>
      </c>
      <c r="AQ296" s="37">
        <f>IF(AP296&gt;$V$8,1,0)</f>
        <v>0</v>
      </c>
      <c r="AR296" s="38">
        <f>IF($I296=AO$16,AP296,0)</f>
        <v>0</v>
      </c>
      <c r="AS296" s="37">
        <v>0</v>
      </c>
      <c r="AT296" s="38">
        <f>100*AS296/$V296</f>
        <v>0</v>
      </c>
      <c r="AU296" s="37">
        <f>IF(AT296&gt;$V$8,1,0)</f>
        <v>0</v>
      </c>
      <c r="AV296" s="38">
        <f>IF($I296=AS$16,AT296,0)</f>
        <v>0</v>
      </c>
      <c r="AW296" s="37">
        <v>0</v>
      </c>
      <c r="AX296" s="38">
        <f>100*AW296/$V296</f>
        <v>0</v>
      </c>
      <c r="AY296" s="37">
        <f>IF(AX296&gt;$V$8,1,0)</f>
        <v>0</v>
      </c>
      <c r="AZ296" s="38">
        <f>IF($I296=AW$16,AX296,0)</f>
        <v>0</v>
      </c>
      <c r="BA296" s="37">
        <v>0</v>
      </c>
      <c r="BB296" s="38">
        <f>100*BA296/$V296</f>
        <v>0</v>
      </c>
      <c r="BC296" s="37">
        <f>IF(BB296&gt;$V$8,1,0)</f>
        <v>0</v>
      </c>
      <c r="BD296" s="38">
        <f>IF($I296=BA$16,BB296,0)</f>
        <v>0</v>
      </c>
      <c r="BE296" s="37">
        <v>0</v>
      </c>
      <c r="BF296" s="38">
        <f>100*BE296/$V296</f>
        <v>0</v>
      </c>
      <c r="BG296" s="37">
        <f>IF(BF296&gt;$V$8,1,0)</f>
        <v>0</v>
      </c>
      <c r="BH296" s="38">
        <f>IF($I296=BE$16,BF296,0)</f>
        <v>0</v>
      </c>
      <c r="BI296" s="37">
        <v>0</v>
      </c>
      <c r="BJ296" s="38">
        <f>100*BI296/$V296</f>
        <v>0</v>
      </c>
      <c r="BK296" s="37">
        <f>IF(BJ296&gt;$V$8,1,0)</f>
        <v>0</v>
      </c>
      <c r="BL296" s="38">
        <f>IF($I296=BI$16,BJ296,0)</f>
        <v>0</v>
      </c>
      <c r="BM296" s="37">
        <v>0</v>
      </c>
      <c r="BN296" s="38">
        <f>100*BM296/$V296</f>
        <v>0</v>
      </c>
      <c r="BO296" s="37">
        <f>IF(BN296&gt;$V$8,1,0)</f>
        <v>0</v>
      </c>
      <c r="BP296" s="38">
        <f>IF($I296=BM$16,BN296,0)</f>
        <v>0</v>
      </c>
      <c r="BQ296" s="37">
        <v>0</v>
      </c>
      <c r="BR296" s="38">
        <f>100*BQ296/$V296</f>
        <v>0</v>
      </c>
      <c r="BS296" s="37">
        <f>IF(BR296&gt;$V$8,1,0)</f>
        <v>0</v>
      </c>
      <c r="BT296" s="38">
        <f>IF($I296=BQ$16,BR296,0)</f>
        <v>0</v>
      </c>
      <c r="BU296" s="37">
        <v>0</v>
      </c>
      <c r="BV296" s="38">
        <f>100*BU296/$V296</f>
        <v>0</v>
      </c>
      <c r="BW296" s="37">
        <f>IF(BV296&gt;$V$8,1,0)</f>
        <v>0</v>
      </c>
      <c r="BX296" s="38">
        <f>IF($I296=BU$16,BV296,0)</f>
        <v>0</v>
      </c>
      <c r="BY296" s="37">
        <v>0</v>
      </c>
      <c r="BZ296" s="37">
        <v>0</v>
      </c>
      <c r="CA296" s="16"/>
      <c r="CB296" s="20"/>
      <c r="CC296" s="21"/>
    </row>
    <row r="297" ht="15.75" customHeight="1">
      <c r="A297" t="s" s="32">
        <v>682</v>
      </c>
      <c r="B297" t="s" s="71">
        <f>_xlfn.IFS(H297=0,F297,K297=1,I297,L297=1,Q297)</f>
        <v>9</v>
      </c>
      <c r="C297" s="72">
        <f>_xlfn.IFS(H297=0,G297,K297=1,J297,L297=1,R297)</f>
        <v>40.6247017275938</v>
      </c>
      <c r="D297" t="s" s="73">
        <f>IF(F297="Lab","over","under")</f>
        <v>111</v>
      </c>
      <c r="E297" t="s" s="73">
        <v>591</v>
      </c>
      <c r="F297" t="s" s="74">
        <v>9</v>
      </c>
      <c r="G297" s="75">
        <f>AD297</f>
        <v>40.6247017275938</v>
      </c>
      <c r="H297" s="76">
        <f>K297+L297</f>
        <v>0</v>
      </c>
      <c r="I297" t="s" s="77">
        <v>5</v>
      </c>
      <c r="J297" s="75">
        <f>AB297</f>
        <v>33.6976233654672</v>
      </c>
      <c r="K297" s="25"/>
      <c r="L297" s="25"/>
      <c r="M297" s="25"/>
      <c r="N297" s="25"/>
      <c r="O297" t="s" s="73">
        <v>683</v>
      </c>
      <c r="P297" t="s" s="73">
        <v>682</v>
      </c>
      <c r="Q297" t="s" s="78">
        <v>13</v>
      </c>
      <c r="R297" s="79">
        <f>100*S297</f>
        <v>6.9437816</v>
      </c>
      <c r="S297" s="80">
        <v>0.069437816</v>
      </c>
      <c r="T297" s="28"/>
      <c r="U297" s="29">
        <v>77306</v>
      </c>
      <c r="V297" s="29">
        <v>41908</v>
      </c>
      <c r="W297" s="29">
        <v>213</v>
      </c>
      <c r="X297" s="29">
        <v>2903</v>
      </c>
      <c r="Y297" s="29">
        <v>14122</v>
      </c>
      <c r="Z297" s="31">
        <f>100*Y297/$V297</f>
        <v>33.6976233654672</v>
      </c>
      <c r="AA297" s="29">
        <f>IF(Z297&gt;$V$8,1,0)</f>
        <v>0</v>
      </c>
      <c r="AB297" s="31">
        <f>IF($I297=Y$16,Z297,0)</f>
        <v>33.6976233654672</v>
      </c>
      <c r="AC297" s="29">
        <v>17025</v>
      </c>
      <c r="AD297" s="31">
        <f>100*AC297/$V297</f>
        <v>40.6247017275938</v>
      </c>
      <c r="AE297" s="29">
        <f>IF(AD297&gt;$V$8,1,0)</f>
        <v>0</v>
      </c>
      <c r="AF297" s="31">
        <f>IF($I297=AC$16,AD297,0)</f>
        <v>0</v>
      </c>
      <c r="AG297" s="29">
        <v>2910</v>
      </c>
      <c r="AH297" s="31">
        <f>100*AG297/$V297</f>
        <v>6.94378161687506</v>
      </c>
      <c r="AI297" s="29">
        <f>IF(AH297&gt;$V$8,1,0)</f>
        <v>0</v>
      </c>
      <c r="AJ297" s="31">
        <f>IF($I297=AG$16,AH297,0)</f>
        <v>0</v>
      </c>
      <c r="AK297" s="29">
        <v>2514</v>
      </c>
      <c r="AL297" s="31">
        <f>100*AK297/$V297</f>
        <v>5.9988546339601</v>
      </c>
      <c r="AM297" s="29">
        <f>IF(AL297&gt;$V$8,1,0)</f>
        <v>0</v>
      </c>
      <c r="AN297" s="31">
        <f>IF($I297=AK$16,AL297,0)</f>
        <v>0</v>
      </c>
      <c r="AO297" s="29">
        <v>2732</v>
      </c>
      <c r="AP297" s="31">
        <f>100*AO297/$V297</f>
        <v>6.51904171041329</v>
      </c>
      <c r="AQ297" s="29">
        <f>IF(AP297&gt;$V$8,1,0)</f>
        <v>0</v>
      </c>
      <c r="AR297" s="31">
        <f>IF($I297=AO$16,AP297,0)</f>
        <v>0</v>
      </c>
      <c r="AS297" s="29">
        <v>0</v>
      </c>
      <c r="AT297" s="31">
        <f>100*AS297/$V297</f>
        <v>0</v>
      </c>
      <c r="AU297" s="29">
        <f>IF(AT297&gt;$V$8,1,0)</f>
        <v>0</v>
      </c>
      <c r="AV297" s="31">
        <f>IF($I297=AS$16,AT297,0)</f>
        <v>0</v>
      </c>
      <c r="AW297" s="29">
        <v>0</v>
      </c>
      <c r="AX297" s="31">
        <f>100*AW297/$V297</f>
        <v>0</v>
      </c>
      <c r="AY297" s="29">
        <f>IF(AX297&gt;$V$8,1,0)</f>
        <v>0</v>
      </c>
      <c r="AZ297" s="31">
        <f>IF($I297=AW$16,AX297,0)</f>
        <v>0</v>
      </c>
      <c r="BA297" s="29">
        <v>0</v>
      </c>
      <c r="BB297" s="31">
        <f>100*BA297/$V297</f>
        <v>0</v>
      </c>
      <c r="BC297" s="29">
        <f>IF(BB297&gt;$V$8,1,0)</f>
        <v>0</v>
      </c>
      <c r="BD297" s="31">
        <f>IF($I297=BA$16,BB297,0)</f>
        <v>0</v>
      </c>
      <c r="BE297" s="29">
        <v>0</v>
      </c>
      <c r="BF297" s="31">
        <f>100*BE297/$V297</f>
        <v>0</v>
      </c>
      <c r="BG297" s="29">
        <f>IF(BF297&gt;$V$8,1,0)</f>
        <v>0</v>
      </c>
      <c r="BH297" s="31">
        <f>IF($I297=BE$16,BF297,0)</f>
        <v>0</v>
      </c>
      <c r="BI297" s="29">
        <v>0</v>
      </c>
      <c r="BJ297" s="31">
        <f>100*BI297/$V297</f>
        <v>0</v>
      </c>
      <c r="BK297" s="29">
        <f>IF(BJ297&gt;$V$8,1,0)</f>
        <v>0</v>
      </c>
      <c r="BL297" s="31">
        <f>IF($I297=BI$16,BJ297,0)</f>
        <v>0</v>
      </c>
      <c r="BM297" s="29">
        <v>0</v>
      </c>
      <c r="BN297" s="31">
        <f>100*BM297/$V297</f>
        <v>0</v>
      </c>
      <c r="BO297" s="29">
        <f>IF(BN297&gt;$V$8,1,0)</f>
        <v>0</v>
      </c>
      <c r="BP297" s="31">
        <f>IF($I297=BM$16,BN297,0)</f>
        <v>0</v>
      </c>
      <c r="BQ297" s="29">
        <v>0</v>
      </c>
      <c r="BR297" s="31">
        <f>100*BQ297/$V297</f>
        <v>0</v>
      </c>
      <c r="BS297" s="29">
        <f>IF(BR297&gt;$V$8,1,0)</f>
        <v>0</v>
      </c>
      <c r="BT297" s="31">
        <f>IF($I297=BQ$16,BR297,0)</f>
        <v>0</v>
      </c>
      <c r="BU297" s="29">
        <v>0</v>
      </c>
      <c r="BV297" s="31">
        <f>100*BU297/$V297</f>
        <v>0</v>
      </c>
      <c r="BW297" s="29">
        <f>IF(BV297&gt;$V$8,1,0)</f>
        <v>0</v>
      </c>
      <c r="BX297" s="31">
        <f>IF($I297=BU$16,BV297,0)</f>
        <v>0</v>
      </c>
      <c r="BY297" s="29">
        <v>0</v>
      </c>
      <c r="BZ297" s="29">
        <v>0</v>
      </c>
      <c r="CA297" s="28"/>
      <c r="CB297" s="20"/>
      <c r="CC297" s="21"/>
    </row>
    <row r="298" ht="15.75" customHeight="1">
      <c r="A298" t="s" s="32">
        <v>684</v>
      </c>
      <c r="B298" t="s" s="71">
        <f>_xlfn.IFS(H298=0,F298,K298=1,I298,L298=1,Q298)</f>
        <v>9</v>
      </c>
      <c r="C298" s="72">
        <f>_xlfn.IFS(H298=0,G298,K298=1,J298,L298=1,R298)</f>
        <v>40.5977584059776</v>
      </c>
      <c r="D298" t="s" s="68">
        <f>IF(F298="Lab","over","under")</f>
        <v>111</v>
      </c>
      <c r="E298" t="s" s="68">
        <v>591</v>
      </c>
      <c r="F298" t="s" s="74">
        <v>9</v>
      </c>
      <c r="G298" s="81">
        <f>AD298</f>
        <v>40.5977584059776</v>
      </c>
      <c r="H298" s="82">
        <f>K298+L298</f>
        <v>0</v>
      </c>
      <c r="I298" t="s" s="77">
        <v>5</v>
      </c>
      <c r="J298" s="81">
        <f>AB298</f>
        <v>31.307596513076</v>
      </c>
      <c r="K298" s="13"/>
      <c r="L298" s="13"/>
      <c r="M298" s="13"/>
      <c r="N298" s="13"/>
      <c r="O298" t="s" s="68">
        <v>685</v>
      </c>
      <c r="P298" t="s" s="68">
        <v>684</v>
      </c>
      <c r="Q298" t="s" s="78">
        <v>17</v>
      </c>
      <c r="R298" s="83">
        <f>100*S298</f>
        <v>17.1108344</v>
      </c>
      <c r="S298" s="35">
        <v>0.171108344</v>
      </c>
      <c r="T298" s="16"/>
      <c r="U298" s="37">
        <v>73224</v>
      </c>
      <c r="V298" s="37">
        <v>44165</v>
      </c>
      <c r="W298" s="37">
        <v>124</v>
      </c>
      <c r="X298" s="37">
        <v>4103</v>
      </c>
      <c r="Y298" s="37">
        <v>13827</v>
      </c>
      <c r="Z298" s="38">
        <f>100*Y298/$V298</f>
        <v>31.307596513076</v>
      </c>
      <c r="AA298" s="37">
        <f>IF(Z298&gt;$V$8,1,0)</f>
        <v>0</v>
      </c>
      <c r="AB298" s="38">
        <f>IF($I298=Y$16,Z298,0)</f>
        <v>31.307596513076</v>
      </c>
      <c r="AC298" s="37">
        <v>17930</v>
      </c>
      <c r="AD298" s="38">
        <f>100*AC298/$V298</f>
        <v>40.5977584059776</v>
      </c>
      <c r="AE298" s="37">
        <f>IF(AD298&gt;$V$8,1,0)</f>
        <v>0</v>
      </c>
      <c r="AF298" s="38">
        <f>IF($I298=AC$16,AD298,0)</f>
        <v>0</v>
      </c>
      <c r="AG298" s="37">
        <v>2086</v>
      </c>
      <c r="AH298" s="38">
        <f>100*AG298/$V298</f>
        <v>4.72319710177743</v>
      </c>
      <c r="AI298" s="37">
        <f>IF(AH298&gt;$V$8,1,0)</f>
        <v>0</v>
      </c>
      <c r="AJ298" s="38">
        <f>IF($I298=AG$16,AH298,0)</f>
        <v>0</v>
      </c>
      <c r="AK298" s="37">
        <v>7557</v>
      </c>
      <c r="AL298" s="38">
        <f>100*AK298/$V298</f>
        <v>17.1108343711083</v>
      </c>
      <c r="AM298" s="37">
        <f>IF(AL298&gt;$V$8,1,0)</f>
        <v>0</v>
      </c>
      <c r="AN298" s="38">
        <f>IF($I298=AK$16,AL298,0)</f>
        <v>0</v>
      </c>
      <c r="AO298" s="37">
        <v>2366</v>
      </c>
      <c r="AP298" s="38">
        <f>100*AO298/$V298</f>
        <v>5.35718328993547</v>
      </c>
      <c r="AQ298" s="37">
        <f>IF(AP298&gt;$V$8,1,0)</f>
        <v>0</v>
      </c>
      <c r="AR298" s="38">
        <f>IF($I298=AO$16,AP298,0)</f>
        <v>0</v>
      </c>
      <c r="AS298" s="37">
        <v>0</v>
      </c>
      <c r="AT298" s="38">
        <f>100*AS298/$V298</f>
        <v>0</v>
      </c>
      <c r="AU298" s="37">
        <f>IF(AT298&gt;$V$8,1,0)</f>
        <v>0</v>
      </c>
      <c r="AV298" s="38">
        <f>IF($I298=AS$16,AT298,0)</f>
        <v>0</v>
      </c>
      <c r="AW298" s="37">
        <v>0</v>
      </c>
      <c r="AX298" s="38">
        <f>100*AW298/$V298</f>
        <v>0</v>
      </c>
      <c r="AY298" s="37">
        <f>IF(AX298&gt;$V$8,1,0)</f>
        <v>0</v>
      </c>
      <c r="AZ298" s="38">
        <f>IF($I298=AW$16,AX298,0)</f>
        <v>0</v>
      </c>
      <c r="BA298" s="37">
        <v>0</v>
      </c>
      <c r="BB298" s="38">
        <f>100*BA298/$V298</f>
        <v>0</v>
      </c>
      <c r="BC298" s="37">
        <f>IF(BB298&gt;$V$8,1,0)</f>
        <v>0</v>
      </c>
      <c r="BD298" s="38">
        <f>IF($I298=BA$16,BB298,0)</f>
        <v>0</v>
      </c>
      <c r="BE298" s="37">
        <v>0</v>
      </c>
      <c r="BF298" s="38">
        <f>100*BE298/$V298</f>
        <v>0</v>
      </c>
      <c r="BG298" s="37">
        <f>IF(BF298&gt;$V$8,1,0)</f>
        <v>0</v>
      </c>
      <c r="BH298" s="38">
        <f>IF($I298=BE$16,BF298,0)</f>
        <v>0</v>
      </c>
      <c r="BI298" s="37">
        <v>0</v>
      </c>
      <c r="BJ298" s="38">
        <f>100*BI298/$V298</f>
        <v>0</v>
      </c>
      <c r="BK298" s="37">
        <f>IF(BJ298&gt;$V$8,1,0)</f>
        <v>0</v>
      </c>
      <c r="BL298" s="38">
        <f>IF($I298=BI$16,BJ298,0)</f>
        <v>0</v>
      </c>
      <c r="BM298" s="37">
        <v>0</v>
      </c>
      <c r="BN298" s="38">
        <f>100*BM298/$V298</f>
        <v>0</v>
      </c>
      <c r="BO298" s="37">
        <f>IF(BN298&gt;$V$8,1,0)</f>
        <v>0</v>
      </c>
      <c r="BP298" s="38">
        <f>IF($I298=BM$16,BN298,0)</f>
        <v>0</v>
      </c>
      <c r="BQ298" s="37">
        <v>0</v>
      </c>
      <c r="BR298" s="38">
        <f>100*BQ298/$V298</f>
        <v>0</v>
      </c>
      <c r="BS298" s="37">
        <f>IF(BR298&gt;$V$8,1,0)</f>
        <v>0</v>
      </c>
      <c r="BT298" s="38">
        <f>IF($I298=BQ$16,BR298,0)</f>
        <v>0</v>
      </c>
      <c r="BU298" s="37">
        <v>0</v>
      </c>
      <c r="BV298" s="38">
        <f>100*BU298/$V298</f>
        <v>0</v>
      </c>
      <c r="BW298" s="37">
        <f>IF(BV298&gt;$V$8,1,0)</f>
        <v>0</v>
      </c>
      <c r="BX298" s="38">
        <f>IF($I298=BU$16,BV298,0)</f>
        <v>0</v>
      </c>
      <c r="BY298" s="37">
        <v>421</v>
      </c>
      <c r="BZ298" s="37">
        <v>0</v>
      </c>
      <c r="CA298" s="16"/>
      <c r="CB298" s="20"/>
      <c r="CC298" s="21"/>
    </row>
    <row r="299" ht="15.75" customHeight="1">
      <c r="A299" t="s" s="32">
        <v>686</v>
      </c>
      <c r="B299" t="s" s="71">
        <f>_xlfn.IFS(H299=0,F299,K299=1,I299,L299=1,Q299)</f>
        <v>17</v>
      </c>
      <c r="C299" s="72">
        <f>_xlfn.IFS(H299=0,G299,K299=1,J299,L299=1,R299)</f>
        <v>24.2041475895502</v>
      </c>
      <c r="D299" t="s" s="73">
        <f>IF(F299="Lab","over","under")</f>
        <v>111</v>
      </c>
      <c r="E299" t="s" s="73">
        <v>591</v>
      </c>
      <c r="F299" t="s" s="74">
        <v>9</v>
      </c>
      <c r="G299" s="75">
        <f>AD299</f>
        <v>40.5844330729868</v>
      </c>
      <c r="H299" s="76">
        <f>K299+L299</f>
        <v>1</v>
      </c>
      <c r="I299" t="s" s="77">
        <v>17</v>
      </c>
      <c r="J299" s="75">
        <f>AN299</f>
        <v>24.2041475895502</v>
      </c>
      <c r="K299" s="76">
        <v>1</v>
      </c>
      <c r="L299" s="25"/>
      <c r="M299" s="25"/>
      <c r="N299" s="25"/>
      <c r="O299" t="s" s="73">
        <v>687</v>
      </c>
      <c r="P299" t="s" s="73">
        <v>686</v>
      </c>
      <c r="Q299" t="s" s="78">
        <v>5</v>
      </c>
      <c r="R299" s="79">
        <f>100*S299</f>
        <v>17.2986803</v>
      </c>
      <c r="S299" s="80">
        <v>0.172986803</v>
      </c>
      <c r="T299" s="28"/>
      <c r="U299" s="29">
        <v>73328</v>
      </c>
      <c r="V299" s="29">
        <v>37130</v>
      </c>
      <c r="W299" s="29">
        <v>146</v>
      </c>
      <c r="X299" s="29">
        <v>6082</v>
      </c>
      <c r="Y299" s="29">
        <v>6423</v>
      </c>
      <c r="Z299" s="31">
        <f>100*Y299/$V299</f>
        <v>17.2986803124158</v>
      </c>
      <c r="AA299" s="29">
        <f>IF(Z299&gt;$V$8,1,0)</f>
        <v>0</v>
      </c>
      <c r="AB299" s="31">
        <f>IF($I299=Y$16,Z299,0)</f>
        <v>0</v>
      </c>
      <c r="AC299" s="29">
        <v>15069</v>
      </c>
      <c r="AD299" s="31">
        <f>100*AC299/$V299</f>
        <v>40.5844330729868</v>
      </c>
      <c r="AE299" s="29">
        <f>IF(AD299&gt;$V$8,1,0)</f>
        <v>0</v>
      </c>
      <c r="AF299" s="31">
        <f>IF($I299=AC$16,AD299,0)</f>
        <v>0</v>
      </c>
      <c r="AG299" s="29">
        <v>2302</v>
      </c>
      <c r="AH299" s="31">
        <f>100*AG299/$V299</f>
        <v>6.19983840560194</v>
      </c>
      <c r="AI299" s="29">
        <f>IF(AH299&gt;$V$8,1,0)</f>
        <v>0</v>
      </c>
      <c r="AJ299" s="31">
        <f>IF($I299=AG$16,AH299,0)</f>
        <v>0</v>
      </c>
      <c r="AK299" s="29">
        <v>8987</v>
      </c>
      <c r="AL299" s="31">
        <f>100*AK299/$V299</f>
        <v>24.2041475895502</v>
      </c>
      <c r="AM299" s="29">
        <f>IF(AL299&gt;$V$8,1,0)</f>
        <v>0</v>
      </c>
      <c r="AN299" s="31">
        <f>IF($I299=AK$16,AL299,0)</f>
        <v>24.2041475895502</v>
      </c>
      <c r="AO299" s="29">
        <v>0</v>
      </c>
      <c r="AP299" s="31">
        <f>100*AO299/$V299</f>
        <v>0</v>
      </c>
      <c r="AQ299" s="29">
        <f>IF(AP299&gt;$V$8,1,0)</f>
        <v>0</v>
      </c>
      <c r="AR299" s="31">
        <f>IF($I299=AO$16,AP299,0)</f>
        <v>0</v>
      </c>
      <c r="AS299" s="29">
        <v>0</v>
      </c>
      <c r="AT299" s="31">
        <f>100*AS299/$V299</f>
        <v>0</v>
      </c>
      <c r="AU299" s="29">
        <f>IF(AT299&gt;$V$8,1,0)</f>
        <v>0</v>
      </c>
      <c r="AV299" s="31">
        <f>IF($I299=AS$16,AT299,0)</f>
        <v>0</v>
      </c>
      <c r="AW299" s="29">
        <v>0</v>
      </c>
      <c r="AX299" s="31">
        <f>100*AW299/$V299</f>
        <v>0</v>
      </c>
      <c r="AY299" s="29">
        <f>IF(AX299&gt;$V$8,1,0)</f>
        <v>0</v>
      </c>
      <c r="AZ299" s="31">
        <f>IF($I299=AW$16,AX299,0)</f>
        <v>0</v>
      </c>
      <c r="BA299" s="29">
        <v>0</v>
      </c>
      <c r="BB299" s="31">
        <f>100*BA299/$V299</f>
        <v>0</v>
      </c>
      <c r="BC299" s="29">
        <f>IF(BB299&gt;$V$8,1,0)</f>
        <v>0</v>
      </c>
      <c r="BD299" s="31">
        <f>IF($I299=BA$16,BB299,0)</f>
        <v>0</v>
      </c>
      <c r="BE299" s="29">
        <v>0</v>
      </c>
      <c r="BF299" s="31">
        <f>100*BE299/$V299</f>
        <v>0</v>
      </c>
      <c r="BG299" s="29">
        <f>IF(BF299&gt;$V$8,1,0)</f>
        <v>0</v>
      </c>
      <c r="BH299" s="31">
        <f>IF($I299=BE$16,BF299,0)</f>
        <v>0</v>
      </c>
      <c r="BI299" s="29">
        <v>0</v>
      </c>
      <c r="BJ299" s="31">
        <f>100*BI299/$V299</f>
        <v>0</v>
      </c>
      <c r="BK299" s="29">
        <f>IF(BJ299&gt;$V$8,1,0)</f>
        <v>0</v>
      </c>
      <c r="BL299" s="31">
        <f>IF($I299=BI$16,BJ299,0)</f>
        <v>0</v>
      </c>
      <c r="BM299" s="29">
        <v>0</v>
      </c>
      <c r="BN299" s="31">
        <f>100*BM299/$V299</f>
        <v>0</v>
      </c>
      <c r="BO299" s="29">
        <f>IF(BN299&gt;$V$8,1,0)</f>
        <v>0</v>
      </c>
      <c r="BP299" s="31">
        <f>IF($I299=BM$16,BN299,0)</f>
        <v>0</v>
      </c>
      <c r="BQ299" s="29">
        <v>0</v>
      </c>
      <c r="BR299" s="31">
        <f>100*BQ299/$V299</f>
        <v>0</v>
      </c>
      <c r="BS299" s="29">
        <f>IF(BR299&gt;$V$8,1,0)</f>
        <v>0</v>
      </c>
      <c r="BT299" s="31">
        <f>IF($I299=BQ$16,BR299,0)</f>
        <v>0</v>
      </c>
      <c r="BU299" s="29">
        <v>0</v>
      </c>
      <c r="BV299" s="31">
        <f>100*BU299/$V299</f>
        <v>0</v>
      </c>
      <c r="BW299" s="29">
        <f>IF(BV299&gt;$V$8,1,0)</f>
        <v>0</v>
      </c>
      <c r="BX299" s="31">
        <f>IF($I299=BU$16,BV299,0)</f>
        <v>0</v>
      </c>
      <c r="BY299" s="29">
        <v>0</v>
      </c>
      <c r="BZ299" s="29">
        <v>0</v>
      </c>
      <c r="CA299" s="28"/>
      <c r="CB299" s="20"/>
      <c r="CC299" s="21"/>
    </row>
    <row r="300" ht="15.75" customHeight="1">
      <c r="A300" t="s" s="32">
        <v>688</v>
      </c>
      <c r="B300" t="s" s="71">
        <f>_xlfn.IFS(H300=0,F300,K300=1,I300,L300=1,Q300)</f>
        <v>9</v>
      </c>
      <c r="C300" s="72">
        <f>_xlfn.IFS(H300=0,G300,K300=1,J300,L300=1,R300)</f>
        <v>40.5652811735941</v>
      </c>
      <c r="D300" t="s" s="68">
        <f>IF(F300="Lab","over","under")</f>
        <v>111</v>
      </c>
      <c r="E300" t="s" s="68">
        <v>591</v>
      </c>
      <c r="F300" t="s" s="74">
        <v>9</v>
      </c>
      <c r="G300" s="81">
        <f>AD300</f>
        <v>40.5652811735941</v>
      </c>
      <c r="H300" s="82">
        <f>K300+L300</f>
        <v>0</v>
      </c>
      <c r="I300" t="s" s="77">
        <v>5</v>
      </c>
      <c r="J300" s="81">
        <f>AB300</f>
        <v>30.161369193154</v>
      </c>
      <c r="K300" s="13"/>
      <c r="L300" s="13"/>
      <c r="M300" s="13"/>
      <c r="N300" s="13"/>
      <c r="O300" t="s" s="68">
        <v>689</v>
      </c>
      <c r="P300" t="s" s="68">
        <v>688</v>
      </c>
      <c r="Q300" t="s" s="78">
        <v>17</v>
      </c>
      <c r="R300" s="83">
        <f>100*S300</f>
        <v>14.5212714</v>
      </c>
      <c r="S300" s="35">
        <v>0.145212714</v>
      </c>
      <c r="T300" s="16"/>
      <c r="U300" s="37">
        <v>73889</v>
      </c>
      <c r="V300" s="37">
        <v>51125</v>
      </c>
      <c r="W300" s="37">
        <v>142</v>
      </c>
      <c r="X300" s="37">
        <v>5319</v>
      </c>
      <c r="Y300" s="37">
        <v>15420</v>
      </c>
      <c r="Z300" s="38">
        <f>100*Y300/$V300</f>
        <v>30.161369193154</v>
      </c>
      <c r="AA300" s="37">
        <f>IF(Z300&gt;$V$8,1,0)</f>
        <v>0</v>
      </c>
      <c r="AB300" s="38">
        <f>IF($I300=Y$16,Z300,0)</f>
        <v>30.161369193154</v>
      </c>
      <c r="AC300" s="37">
        <v>20739</v>
      </c>
      <c r="AD300" s="38">
        <f>100*AC300/$V300</f>
        <v>40.5652811735941</v>
      </c>
      <c r="AE300" s="37">
        <f>IF(AD300&gt;$V$8,1,0)</f>
        <v>0</v>
      </c>
      <c r="AF300" s="38">
        <f>IF($I300=AC$16,AD300,0)</f>
        <v>0</v>
      </c>
      <c r="AG300" s="37">
        <v>3878</v>
      </c>
      <c r="AH300" s="38">
        <f>100*AG300/$V300</f>
        <v>7.58533007334963</v>
      </c>
      <c r="AI300" s="37">
        <f>IF(AH300&gt;$V$8,1,0)</f>
        <v>0</v>
      </c>
      <c r="AJ300" s="38">
        <f>IF($I300=AG$16,AH300,0)</f>
        <v>0</v>
      </c>
      <c r="AK300" s="37">
        <v>7424</v>
      </c>
      <c r="AL300" s="38">
        <f>100*AK300/$V300</f>
        <v>14.521271393643</v>
      </c>
      <c r="AM300" s="37">
        <f>IF(AL300&gt;$V$8,1,0)</f>
        <v>0</v>
      </c>
      <c r="AN300" s="38">
        <f>IF($I300=AK$16,AL300,0)</f>
        <v>0</v>
      </c>
      <c r="AO300" s="37">
        <v>3222</v>
      </c>
      <c r="AP300" s="38">
        <f>100*AO300/$V300</f>
        <v>6.30220048899756</v>
      </c>
      <c r="AQ300" s="37">
        <f>IF(AP300&gt;$V$8,1,0)</f>
        <v>0</v>
      </c>
      <c r="AR300" s="38">
        <f>IF($I300=AO$16,AP300,0)</f>
        <v>0</v>
      </c>
      <c r="AS300" s="37">
        <v>0</v>
      </c>
      <c r="AT300" s="38">
        <f>100*AS300/$V300</f>
        <v>0</v>
      </c>
      <c r="AU300" s="37">
        <f>IF(AT300&gt;$V$8,1,0)</f>
        <v>0</v>
      </c>
      <c r="AV300" s="38">
        <f>IF($I300=AS$16,AT300,0)</f>
        <v>0</v>
      </c>
      <c r="AW300" s="37">
        <v>0</v>
      </c>
      <c r="AX300" s="38">
        <f>100*AW300/$V300</f>
        <v>0</v>
      </c>
      <c r="AY300" s="37">
        <f>IF(AX300&gt;$V$8,1,0)</f>
        <v>0</v>
      </c>
      <c r="AZ300" s="38">
        <f>IF($I300=AW$16,AX300,0)</f>
        <v>0</v>
      </c>
      <c r="BA300" s="37">
        <v>0</v>
      </c>
      <c r="BB300" s="38">
        <f>100*BA300/$V300</f>
        <v>0</v>
      </c>
      <c r="BC300" s="37">
        <f>IF(BB300&gt;$V$8,1,0)</f>
        <v>0</v>
      </c>
      <c r="BD300" s="38">
        <f>IF($I300=BA$16,BB300,0)</f>
        <v>0</v>
      </c>
      <c r="BE300" s="37">
        <v>0</v>
      </c>
      <c r="BF300" s="38">
        <f>100*BE300/$V300</f>
        <v>0</v>
      </c>
      <c r="BG300" s="37">
        <f>IF(BF300&gt;$V$8,1,0)</f>
        <v>0</v>
      </c>
      <c r="BH300" s="38">
        <f>IF($I300=BE$16,BF300,0)</f>
        <v>0</v>
      </c>
      <c r="BI300" s="37">
        <v>0</v>
      </c>
      <c r="BJ300" s="38">
        <f>100*BI300/$V300</f>
        <v>0</v>
      </c>
      <c r="BK300" s="37">
        <f>IF(BJ300&gt;$V$8,1,0)</f>
        <v>0</v>
      </c>
      <c r="BL300" s="38">
        <f>IF($I300=BI$16,BJ300,0)</f>
        <v>0</v>
      </c>
      <c r="BM300" s="37">
        <v>0</v>
      </c>
      <c r="BN300" s="38">
        <f>100*BM300/$V300</f>
        <v>0</v>
      </c>
      <c r="BO300" s="37">
        <f>IF(BN300&gt;$V$8,1,0)</f>
        <v>0</v>
      </c>
      <c r="BP300" s="38">
        <f>IF($I300=BM$16,BN300,0)</f>
        <v>0</v>
      </c>
      <c r="BQ300" s="37">
        <v>0</v>
      </c>
      <c r="BR300" s="38">
        <f>100*BQ300/$V300</f>
        <v>0</v>
      </c>
      <c r="BS300" s="37">
        <f>IF(BR300&gt;$V$8,1,0)</f>
        <v>0</v>
      </c>
      <c r="BT300" s="38">
        <f>IF($I300=BQ$16,BR300,0)</f>
        <v>0</v>
      </c>
      <c r="BU300" s="37">
        <v>0</v>
      </c>
      <c r="BV300" s="38">
        <f>100*BU300/$V300</f>
        <v>0</v>
      </c>
      <c r="BW300" s="37">
        <f>IF(BV300&gt;$V$8,1,0)</f>
        <v>0</v>
      </c>
      <c r="BX300" s="38">
        <f>IF($I300=BU$16,BV300,0)</f>
        <v>0</v>
      </c>
      <c r="BY300" s="37">
        <v>154</v>
      </c>
      <c r="BZ300" s="37">
        <v>0</v>
      </c>
      <c r="CA300" s="16"/>
      <c r="CB300" s="20"/>
      <c r="CC300" s="21"/>
    </row>
    <row r="301" ht="15.75" customHeight="1">
      <c r="A301" t="s" s="32">
        <v>690</v>
      </c>
      <c r="B301" t="s" s="71">
        <f>_xlfn.IFS(H301=0,F301,K301=1,I301,L301=1,Q301)</f>
        <v>9</v>
      </c>
      <c r="C301" s="72">
        <f>_xlfn.IFS(H301=0,G301,K301=1,J301,L301=1,R301)</f>
        <v>40.5551835392951</v>
      </c>
      <c r="D301" t="s" s="73">
        <f>IF(F301="Lab","over","under")</f>
        <v>111</v>
      </c>
      <c r="E301" t="s" s="73">
        <v>591</v>
      </c>
      <c r="F301" t="s" s="74">
        <v>9</v>
      </c>
      <c r="G301" s="75">
        <f>AD301</f>
        <v>40.5551835392951</v>
      </c>
      <c r="H301" s="76">
        <f>K301+L301</f>
        <v>0</v>
      </c>
      <c r="I301" t="s" s="77">
        <v>5</v>
      </c>
      <c r="J301" s="75">
        <f>AB301</f>
        <v>29.8877863679714</v>
      </c>
      <c r="K301" s="25"/>
      <c r="L301" s="25"/>
      <c r="M301" s="25"/>
      <c r="N301" s="25"/>
      <c r="O301" t="s" s="73">
        <v>691</v>
      </c>
      <c r="P301" t="s" s="73">
        <v>690</v>
      </c>
      <c r="Q301" t="s" s="78">
        <v>17</v>
      </c>
      <c r="R301" s="79">
        <f>100*S301</f>
        <v>15.4704653</v>
      </c>
      <c r="S301" s="80">
        <v>0.154704653</v>
      </c>
      <c r="T301" s="28"/>
      <c r="U301" s="29">
        <v>77935</v>
      </c>
      <c r="V301" s="29">
        <v>49281</v>
      </c>
      <c r="W301" s="29">
        <v>148</v>
      </c>
      <c r="X301" s="29">
        <v>5257</v>
      </c>
      <c r="Y301" s="29">
        <v>14729</v>
      </c>
      <c r="Z301" s="31">
        <f>100*Y301/$V301</f>
        <v>29.8877863679714</v>
      </c>
      <c r="AA301" s="29">
        <f>IF(Z301&gt;$V$8,1,0)</f>
        <v>0</v>
      </c>
      <c r="AB301" s="31">
        <f>IF($I301=Y$16,Z301,0)</f>
        <v>29.8877863679714</v>
      </c>
      <c r="AC301" s="29">
        <v>19986</v>
      </c>
      <c r="AD301" s="31">
        <f>100*AC301/$V301</f>
        <v>40.5551835392951</v>
      </c>
      <c r="AE301" s="29">
        <f>IF(AD301&gt;$V$8,1,0)</f>
        <v>0</v>
      </c>
      <c r="AF301" s="31">
        <f>IF($I301=AC$16,AD301,0)</f>
        <v>0</v>
      </c>
      <c r="AG301" s="29">
        <v>4742</v>
      </c>
      <c r="AH301" s="31">
        <f>100*AG301/$V301</f>
        <v>9.622369675940019</v>
      </c>
      <c r="AI301" s="29">
        <f>IF(AH301&gt;$V$8,1,0)</f>
        <v>0</v>
      </c>
      <c r="AJ301" s="31">
        <f>IF($I301=AG$16,AH301,0)</f>
        <v>0</v>
      </c>
      <c r="AK301" s="29">
        <v>7624</v>
      </c>
      <c r="AL301" s="31">
        <f>100*AK301/$V301</f>
        <v>15.4704652908829</v>
      </c>
      <c r="AM301" s="29">
        <f>IF(AL301&gt;$V$8,1,0)</f>
        <v>0</v>
      </c>
      <c r="AN301" s="31">
        <f>IF($I301=AK$16,AL301,0)</f>
        <v>0</v>
      </c>
      <c r="AO301" s="29">
        <v>1730</v>
      </c>
      <c r="AP301" s="31">
        <f>100*AO301/$V301</f>
        <v>3.51048071264788</v>
      </c>
      <c r="AQ301" s="29">
        <f>IF(AP301&gt;$V$8,1,0)</f>
        <v>0</v>
      </c>
      <c r="AR301" s="31">
        <f>IF($I301=AO$16,AP301,0)</f>
        <v>0</v>
      </c>
      <c r="AS301" s="29">
        <v>0</v>
      </c>
      <c r="AT301" s="31">
        <f>100*AS301/$V301</f>
        <v>0</v>
      </c>
      <c r="AU301" s="29">
        <f>IF(AT301&gt;$V$8,1,0)</f>
        <v>0</v>
      </c>
      <c r="AV301" s="31">
        <f>IF($I301=AS$16,AT301,0)</f>
        <v>0</v>
      </c>
      <c r="AW301" s="29">
        <v>0</v>
      </c>
      <c r="AX301" s="31">
        <f>100*AW301/$V301</f>
        <v>0</v>
      </c>
      <c r="AY301" s="29">
        <f>IF(AX301&gt;$V$8,1,0)</f>
        <v>0</v>
      </c>
      <c r="AZ301" s="31">
        <f>IF($I301=AW$16,AX301,0)</f>
        <v>0</v>
      </c>
      <c r="BA301" s="29">
        <v>0</v>
      </c>
      <c r="BB301" s="31">
        <f>100*BA301/$V301</f>
        <v>0</v>
      </c>
      <c r="BC301" s="29">
        <f>IF(BB301&gt;$V$8,1,0)</f>
        <v>0</v>
      </c>
      <c r="BD301" s="31">
        <f>IF($I301=BA$16,BB301,0)</f>
        <v>0</v>
      </c>
      <c r="BE301" s="29">
        <v>0</v>
      </c>
      <c r="BF301" s="31">
        <f>100*BE301/$V301</f>
        <v>0</v>
      </c>
      <c r="BG301" s="29">
        <f>IF(BF301&gt;$V$8,1,0)</f>
        <v>0</v>
      </c>
      <c r="BH301" s="31">
        <f>IF($I301=BE$16,BF301,0)</f>
        <v>0</v>
      </c>
      <c r="BI301" s="29">
        <v>0</v>
      </c>
      <c r="BJ301" s="31">
        <f>100*BI301/$V301</f>
        <v>0</v>
      </c>
      <c r="BK301" s="29">
        <f>IF(BJ301&gt;$V$8,1,0)</f>
        <v>0</v>
      </c>
      <c r="BL301" s="31">
        <f>IF($I301=BI$16,BJ301,0)</f>
        <v>0</v>
      </c>
      <c r="BM301" s="29">
        <v>0</v>
      </c>
      <c r="BN301" s="31">
        <f>100*BM301/$V301</f>
        <v>0</v>
      </c>
      <c r="BO301" s="29">
        <f>IF(BN301&gt;$V$8,1,0)</f>
        <v>0</v>
      </c>
      <c r="BP301" s="31">
        <f>IF($I301=BM$16,BN301,0)</f>
        <v>0</v>
      </c>
      <c r="BQ301" s="29">
        <v>0</v>
      </c>
      <c r="BR301" s="31">
        <f>100*BQ301/$V301</f>
        <v>0</v>
      </c>
      <c r="BS301" s="29">
        <f>IF(BR301&gt;$V$8,1,0)</f>
        <v>0</v>
      </c>
      <c r="BT301" s="31">
        <f>IF($I301=BQ$16,BR301,0)</f>
        <v>0</v>
      </c>
      <c r="BU301" s="29">
        <v>0</v>
      </c>
      <c r="BV301" s="31">
        <f>100*BU301/$V301</f>
        <v>0</v>
      </c>
      <c r="BW301" s="29">
        <f>IF(BV301&gt;$V$8,1,0)</f>
        <v>0</v>
      </c>
      <c r="BX301" s="31">
        <f>IF($I301=BU$16,BV301,0)</f>
        <v>0</v>
      </c>
      <c r="BY301" s="29">
        <v>600</v>
      </c>
      <c r="BZ301" s="29">
        <v>0</v>
      </c>
      <c r="CA301" s="28"/>
      <c r="CB301" s="20"/>
      <c r="CC301" s="21"/>
    </row>
    <row r="302" ht="15.75" customHeight="1">
      <c r="A302" t="s" s="32">
        <v>692</v>
      </c>
      <c r="B302" t="s" s="71">
        <f>_xlfn.IFS(H302=0,F302,K302=1,I302,L302=1,Q302)</f>
        <v>17</v>
      </c>
      <c r="C302" s="72">
        <f>_xlfn.IFS(H302=0,G302,K302=1,J302,L302=1,R302)</f>
        <v>21.5181223</v>
      </c>
      <c r="D302" t="s" s="68">
        <f>IF(F302="Lab","over","under")</f>
        <v>111</v>
      </c>
      <c r="E302" t="s" s="68">
        <v>591</v>
      </c>
      <c r="F302" t="s" s="74">
        <v>9</v>
      </c>
      <c r="G302" s="81">
        <f>AD302</f>
        <v>40.5264646274214</v>
      </c>
      <c r="H302" s="82">
        <f>K302+L302</f>
        <v>1</v>
      </c>
      <c r="I302" t="s" s="77">
        <v>5</v>
      </c>
      <c r="J302" s="81">
        <f>AB302</f>
        <v>25.6256775227412</v>
      </c>
      <c r="K302" s="13"/>
      <c r="L302" s="82">
        <v>1</v>
      </c>
      <c r="M302" s="13"/>
      <c r="N302" s="13"/>
      <c r="O302" t="s" s="68">
        <v>693</v>
      </c>
      <c r="P302" t="s" s="68">
        <v>692</v>
      </c>
      <c r="Q302" t="s" s="78">
        <v>17</v>
      </c>
      <c r="R302" s="83">
        <f>100*S302</f>
        <v>21.5181223</v>
      </c>
      <c r="S302" s="35">
        <v>0.215181223</v>
      </c>
      <c r="T302" s="16"/>
      <c r="U302" s="37">
        <v>77207</v>
      </c>
      <c r="V302" s="37">
        <v>42434</v>
      </c>
      <c r="W302" s="37">
        <v>111</v>
      </c>
      <c r="X302" s="37">
        <v>6323</v>
      </c>
      <c r="Y302" s="37">
        <v>10874</v>
      </c>
      <c r="Z302" s="38">
        <f>100*Y302/$V302</f>
        <v>25.6256775227412</v>
      </c>
      <c r="AA302" s="37">
        <f>IF(Z302&gt;$V$8,1,0)</f>
        <v>0</v>
      </c>
      <c r="AB302" s="38">
        <f>IF($I302=Y$16,Z302,0)</f>
        <v>25.6256775227412</v>
      </c>
      <c r="AC302" s="37">
        <v>17197</v>
      </c>
      <c r="AD302" s="38">
        <f>100*AC302/$V302</f>
        <v>40.5264646274214</v>
      </c>
      <c r="AE302" s="37">
        <f>IF(AD302&gt;$V$8,1,0)</f>
        <v>0</v>
      </c>
      <c r="AF302" s="38">
        <f>IF($I302=AC$16,AD302,0)</f>
        <v>0</v>
      </c>
      <c r="AG302" s="37">
        <v>1478</v>
      </c>
      <c r="AH302" s="38">
        <f>100*AG302/$V302</f>
        <v>3.48305603996795</v>
      </c>
      <c r="AI302" s="37">
        <f>IF(AH302&gt;$V$8,1,0)</f>
        <v>0</v>
      </c>
      <c r="AJ302" s="38">
        <f>IF($I302=AG$16,AH302,0)</f>
        <v>0</v>
      </c>
      <c r="AK302" s="37">
        <v>9131</v>
      </c>
      <c r="AL302" s="38">
        <f>100*AK302/$V302</f>
        <v>21.5181222604515</v>
      </c>
      <c r="AM302" s="37">
        <f>IF(AL302&gt;$V$8,1,0)</f>
        <v>0</v>
      </c>
      <c r="AN302" s="38">
        <f>IF($I302=AK$16,AL302,0)</f>
        <v>0</v>
      </c>
      <c r="AO302" s="37">
        <v>3754</v>
      </c>
      <c r="AP302" s="38">
        <f>100*AO302/$V302</f>
        <v>8.846679549417919</v>
      </c>
      <c r="AQ302" s="37">
        <f>IF(AP302&gt;$V$8,1,0)</f>
        <v>0</v>
      </c>
      <c r="AR302" s="38">
        <f>IF($I302=AO$16,AP302,0)</f>
        <v>0</v>
      </c>
      <c r="AS302" s="37">
        <v>0</v>
      </c>
      <c r="AT302" s="38">
        <f>100*AS302/$V302</f>
        <v>0</v>
      </c>
      <c r="AU302" s="37">
        <f>IF(AT302&gt;$V$8,1,0)</f>
        <v>0</v>
      </c>
      <c r="AV302" s="38">
        <f>IF($I302=AS$16,AT302,0)</f>
        <v>0</v>
      </c>
      <c r="AW302" s="37">
        <v>0</v>
      </c>
      <c r="AX302" s="38">
        <f>100*AW302/$V302</f>
        <v>0</v>
      </c>
      <c r="AY302" s="37">
        <f>IF(AX302&gt;$V$8,1,0)</f>
        <v>0</v>
      </c>
      <c r="AZ302" s="38">
        <f>IF($I302=AW$16,AX302,0)</f>
        <v>0</v>
      </c>
      <c r="BA302" s="37">
        <v>0</v>
      </c>
      <c r="BB302" s="38">
        <f>100*BA302/$V302</f>
        <v>0</v>
      </c>
      <c r="BC302" s="37">
        <f>IF(BB302&gt;$V$8,1,0)</f>
        <v>0</v>
      </c>
      <c r="BD302" s="38">
        <f>IF($I302=BA$16,BB302,0)</f>
        <v>0</v>
      </c>
      <c r="BE302" s="37">
        <v>0</v>
      </c>
      <c r="BF302" s="38">
        <f>100*BE302/$V302</f>
        <v>0</v>
      </c>
      <c r="BG302" s="37">
        <f>IF(BF302&gt;$V$8,1,0)</f>
        <v>0</v>
      </c>
      <c r="BH302" s="38">
        <f>IF($I302=BE$16,BF302,0)</f>
        <v>0</v>
      </c>
      <c r="BI302" s="37">
        <v>0</v>
      </c>
      <c r="BJ302" s="38">
        <f>100*BI302/$V302</f>
        <v>0</v>
      </c>
      <c r="BK302" s="37">
        <f>IF(BJ302&gt;$V$8,1,0)</f>
        <v>0</v>
      </c>
      <c r="BL302" s="38">
        <f>IF($I302=BI$16,BJ302,0)</f>
        <v>0</v>
      </c>
      <c r="BM302" s="37">
        <v>0</v>
      </c>
      <c r="BN302" s="38">
        <f>100*BM302/$V302</f>
        <v>0</v>
      </c>
      <c r="BO302" s="37">
        <f>IF(BN302&gt;$V$8,1,0)</f>
        <v>0</v>
      </c>
      <c r="BP302" s="38">
        <f>IF($I302=BM$16,BN302,0)</f>
        <v>0</v>
      </c>
      <c r="BQ302" s="37">
        <v>0</v>
      </c>
      <c r="BR302" s="38">
        <f>100*BQ302/$V302</f>
        <v>0</v>
      </c>
      <c r="BS302" s="37">
        <f>IF(BR302&gt;$V$8,1,0)</f>
        <v>0</v>
      </c>
      <c r="BT302" s="38">
        <f>IF($I302=BQ$16,BR302,0)</f>
        <v>0</v>
      </c>
      <c r="BU302" s="37">
        <v>0</v>
      </c>
      <c r="BV302" s="38">
        <f>100*BU302/$V302</f>
        <v>0</v>
      </c>
      <c r="BW302" s="37">
        <f>IF(BV302&gt;$V$8,1,0)</f>
        <v>0</v>
      </c>
      <c r="BX302" s="38">
        <f>IF($I302=BU$16,BV302,0)</f>
        <v>0</v>
      </c>
      <c r="BY302" s="37">
        <v>75</v>
      </c>
      <c r="BZ302" s="37">
        <v>0</v>
      </c>
      <c r="CA302" s="16"/>
      <c r="CB302" s="20"/>
      <c r="CC302" s="21"/>
    </row>
    <row r="303" ht="15.75" customHeight="1">
      <c r="A303" t="s" s="32">
        <v>694</v>
      </c>
      <c r="B303" t="s" s="71">
        <f>_xlfn.IFS(H303=0,F303,K303=1,I303,L303=1,Q303)</f>
        <v>9</v>
      </c>
      <c r="C303" s="72">
        <f>_xlfn.IFS(H303=0,G303,K303=1,J303,L303=1,R303)</f>
        <v>40.5148059014335</v>
      </c>
      <c r="D303" t="s" s="73">
        <f>IF(F303="Lab","over","under")</f>
        <v>111</v>
      </c>
      <c r="E303" t="s" s="73">
        <v>591</v>
      </c>
      <c r="F303" t="s" s="74">
        <v>9</v>
      </c>
      <c r="G303" s="75">
        <f>AD303</f>
        <v>40.5148059014335</v>
      </c>
      <c r="H303" s="76">
        <f>K303+L303</f>
        <v>0</v>
      </c>
      <c r="I303" t="s" s="77">
        <v>5</v>
      </c>
      <c r="J303" s="75">
        <f>AB303</f>
        <v>24.1791357120435</v>
      </c>
      <c r="K303" s="25"/>
      <c r="L303" s="25"/>
      <c r="M303" s="25"/>
      <c r="N303" s="25"/>
      <c r="O303" t="s" s="73">
        <v>695</v>
      </c>
      <c r="P303" t="s" s="73">
        <v>694</v>
      </c>
      <c r="Q303" t="s" s="78">
        <v>17</v>
      </c>
      <c r="R303" s="79">
        <f>100*S303</f>
        <v>18.7339123</v>
      </c>
      <c r="S303" s="80">
        <v>0.187339123</v>
      </c>
      <c r="T303" s="28"/>
      <c r="U303" s="29">
        <v>74342</v>
      </c>
      <c r="V303" s="29">
        <v>47785</v>
      </c>
      <c r="W303" s="29">
        <v>196</v>
      </c>
      <c r="X303" s="29">
        <v>7806</v>
      </c>
      <c r="Y303" s="29">
        <v>11554</v>
      </c>
      <c r="Z303" s="31">
        <f>100*Y303/$V303</f>
        <v>24.1791357120435</v>
      </c>
      <c r="AA303" s="29">
        <f>IF(Z303&gt;$V$8,1,0)</f>
        <v>0</v>
      </c>
      <c r="AB303" s="31">
        <f>IF($I303=Y$16,Z303,0)</f>
        <v>24.1791357120435</v>
      </c>
      <c r="AC303" s="29">
        <v>19360</v>
      </c>
      <c r="AD303" s="31">
        <f>100*AC303/$V303</f>
        <v>40.5148059014335</v>
      </c>
      <c r="AE303" s="29">
        <f>IF(AD303&gt;$V$8,1,0)</f>
        <v>0</v>
      </c>
      <c r="AF303" s="31">
        <f>IF($I303=AC$16,AD303,0)</f>
        <v>0</v>
      </c>
      <c r="AG303" s="29">
        <v>4113</v>
      </c>
      <c r="AH303" s="31">
        <f>100*AG303/$V303</f>
        <v>8.607303547138221</v>
      </c>
      <c r="AI303" s="29">
        <f>IF(AH303&gt;$V$8,1,0)</f>
        <v>0</v>
      </c>
      <c r="AJ303" s="31">
        <f>IF($I303=AG$16,AH303,0)</f>
        <v>0</v>
      </c>
      <c r="AK303" s="29">
        <v>8952</v>
      </c>
      <c r="AL303" s="31">
        <f>100*AK303/$V303</f>
        <v>18.7339123155802</v>
      </c>
      <c r="AM303" s="29">
        <f>IF(AL303&gt;$V$8,1,0)</f>
        <v>0</v>
      </c>
      <c r="AN303" s="31">
        <f>IF($I303=AK$16,AL303,0)</f>
        <v>0</v>
      </c>
      <c r="AO303" s="29">
        <v>2840</v>
      </c>
      <c r="AP303" s="31">
        <f>100*AO303/$V303</f>
        <v>5.94328764256566</v>
      </c>
      <c r="AQ303" s="29">
        <f>IF(AP303&gt;$V$8,1,0)</f>
        <v>0</v>
      </c>
      <c r="AR303" s="31">
        <f>IF($I303=AO$16,AP303,0)</f>
        <v>0</v>
      </c>
      <c r="AS303" s="29">
        <v>0</v>
      </c>
      <c r="AT303" s="31">
        <f>100*AS303/$V303</f>
        <v>0</v>
      </c>
      <c r="AU303" s="29">
        <f>IF(AT303&gt;$V$8,1,0)</f>
        <v>0</v>
      </c>
      <c r="AV303" s="31">
        <f>IF($I303=AS$16,AT303,0)</f>
        <v>0</v>
      </c>
      <c r="AW303" s="29">
        <v>0</v>
      </c>
      <c r="AX303" s="31">
        <f>100*AW303/$V303</f>
        <v>0</v>
      </c>
      <c r="AY303" s="29">
        <f>IF(AX303&gt;$V$8,1,0)</f>
        <v>0</v>
      </c>
      <c r="AZ303" s="31">
        <f>IF($I303=AW$16,AX303,0)</f>
        <v>0</v>
      </c>
      <c r="BA303" s="29">
        <v>0</v>
      </c>
      <c r="BB303" s="31">
        <f>100*BA303/$V303</f>
        <v>0</v>
      </c>
      <c r="BC303" s="29">
        <f>IF(BB303&gt;$V$8,1,0)</f>
        <v>0</v>
      </c>
      <c r="BD303" s="31">
        <f>IF($I303=BA$16,BB303,0)</f>
        <v>0</v>
      </c>
      <c r="BE303" s="29">
        <v>0</v>
      </c>
      <c r="BF303" s="31">
        <f>100*BE303/$V303</f>
        <v>0</v>
      </c>
      <c r="BG303" s="29">
        <f>IF(BF303&gt;$V$8,1,0)</f>
        <v>0</v>
      </c>
      <c r="BH303" s="31">
        <f>IF($I303=BE$16,BF303,0)</f>
        <v>0</v>
      </c>
      <c r="BI303" s="29">
        <v>0</v>
      </c>
      <c r="BJ303" s="31">
        <f>100*BI303/$V303</f>
        <v>0</v>
      </c>
      <c r="BK303" s="29">
        <f>IF(BJ303&gt;$V$8,1,0)</f>
        <v>0</v>
      </c>
      <c r="BL303" s="31">
        <f>IF($I303=BI$16,BJ303,0)</f>
        <v>0</v>
      </c>
      <c r="BM303" s="29">
        <v>0</v>
      </c>
      <c r="BN303" s="31">
        <f>100*BM303/$V303</f>
        <v>0</v>
      </c>
      <c r="BO303" s="29">
        <f>IF(BN303&gt;$V$8,1,0)</f>
        <v>0</v>
      </c>
      <c r="BP303" s="31">
        <f>IF($I303=BM$16,BN303,0)</f>
        <v>0</v>
      </c>
      <c r="BQ303" s="29">
        <v>0</v>
      </c>
      <c r="BR303" s="31">
        <f>100*BQ303/$V303</f>
        <v>0</v>
      </c>
      <c r="BS303" s="29">
        <f>IF(BR303&gt;$V$8,1,0)</f>
        <v>0</v>
      </c>
      <c r="BT303" s="31">
        <f>IF($I303=BQ$16,BR303,0)</f>
        <v>0</v>
      </c>
      <c r="BU303" s="29">
        <v>0</v>
      </c>
      <c r="BV303" s="31">
        <f>100*BU303/$V303</f>
        <v>0</v>
      </c>
      <c r="BW303" s="29">
        <f>IF(BV303&gt;$V$8,1,0)</f>
        <v>0</v>
      </c>
      <c r="BX303" s="31">
        <f>IF($I303=BU$16,BV303,0)</f>
        <v>0</v>
      </c>
      <c r="BY303" s="29">
        <v>0</v>
      </c>
      <c r="BZ303" s="29">
        <v>0</v>
      </c>
      <c r="CA303" s="28"/>
      <c r="CB303" s="20"/>
      <c r="CC303" s="21"/>
    </row>
    <row r="304" ht="15.75" customHeight="1">
      <c r="A304" t="s" s="32">
        <v>696</v>
      </c>
      <c r="B304" t="s" s="71">
        <f>_xlfn.IFS(H304=0,F304,K304=1,I304,L304=1,Q304)</f>
        <v>9</v>
      </c>
      <c r="C304" s="72">
        <f>_xlfn.IFS(H304=0,G304,K304=1,J304,L304=1,R304)</f>
        <v>40.469800373182</v>
      </c>
      <c r="D304" t="s" s="68">
        <f>IF(F304="Lab","over","under")</f>
        <v>111</v>
      </c>
      <c r="E304" t="s" s="68">
        <v>591</v>
      </c>
      <c r="F304" t="s" s="74">
        <v>9</v>
      </c>
      <c r="G304" s="81">
        <f>AD304</f>
        <v>40.469800373182</v>
      </c>
      <c r="H304" s="82">
        <f>K304+L304</f>
        <v>0</v>
      </c>
      <c r="I304" t="s" s="77">
        <v>13</v>
      </c>
      <c r="J304" s="81">
        <f>AJ304</f>
        <v>17.217493545996</v>
      </c>
      <c r="K304" s="13"/>
      <c r="L304" s="13"/>
      <c r="M304" s="13"/>
      <c r="N304" s="13"/>
      <c r="O304" t="s" s="68">
        <v>697</v>
      </c>
      <c r="P304" t="s" s="68">
        <v>696</v>
      </c>
      <c r="Q304" t="s" s="78">
        <v>17</v>
      </c>
      <c r="R304" s="83">
        <f>100*S304</f>
        <v>12.7290852</v>
      </c>
      <c r="S304" s="35">
        <v>0.127290852</v>
      </c>
      <c r="T304" s="16"/>
      <c r="U304" s="37">
        <v>72876</v>
      </c>
      <c r="V304" s="37">
        <v>39123</v>
      </c>
      <c r="W304" s="37">
        <v>172</v>
      </c>
      <c r="X304" s="37">
        <v>9097</v>
      </c>
      <c r="Y304" s="37">
        <v>3913</v>
      </c>
      <c r="Z304" s="38">
        <f>100*Y304/$V304</f>
        <v>10.0017892288424</v>
      </c>
      <c r="AA304" s="37">
        <f>IF(Z304&gt;$V$8,1,0)</f>
        <v>0</v>
      </c>
      <c r="AB304" s="38">
        <f>IF($I304=Y$16,Z304,0)</f>
        <v>0</v>
      </c>
      <c r="AC304" s="37">
        <v>15833</v>
      </c>
      <c r="AD304" s="38">
        <f>100*AC304/$V304</f>
        <v>40.469800373182</v>
      </c>
      <c r="AE304" s="37">
        <f>IF(AD304&gt;$V$8,1,0)</f>
        <v>0</v>
      </c>
      <c r="AF304" s="38">
        <f>IF($I304=AC$16,AD304,0)</f>
        <v>0</v>
      </c>
      <c r="AG304" s="37">
        <v>6736</v>
      </c>
      <c r="AH304" s="38">
        <f>100*AG304/$V304</f>
        <v>17.217493545996</v>
      </c>
      <c r="AI304" s="37">
        <f>IF(AH304&gt;$V$8,1,0)</f>
        <v>0</v>
      </c>
      <c r="AJ304" s="38">
        <f>IF($I304=AG$16,AH304,0)</f>
        <v>17.217493545996</v>
      </c>
      <c r="AK304" s="37">
        <v>4980</v>
      </c>
      <c r="AL304" s="38">
        <f>100*AK304/$V304</f>
        <v>12.7290851928533</v>
      </c>
      <c r="AM304" s="37">
        <f>IF(AL304&gt;$V$8,1,0)</f>
        <v>0</v>
      </c>
      <c r="AN304" s="38">
        <f>IF($I304=AK$16,AL304,0)</f>
        <v>0</v>
      </c>
      <c r="AO304" s="37">
        <v>3916</v>
      </c>
      <c r="AP304" s="38">
        <f>100*AO304/$V304</f>
        <v>10.0094573524525</v>
      </c>
      <c r="AQ304" s="37">
        <f>IF(AP304&gt;$V$8,1,0)</f>
        <v>0</v>
      </c>
      <c r="AR304" s="38">
        <f>IF($I304=AO$16,AP304,0)</f>
        <v>0</v>
      </c>
      <c r="AS304" s="37">
        <v>0</v>
      </c>
      <c r="AT304" s="38">
        <f>100*AS304/$V304</f>
        <v>0</v>
      </c>
      <c r="AU304" s="37">
        <f>IF(AT304&gt;$V$8,1,0)</f>
        <v>0</v>
      </c>
      <c r="AV304" s="38">
        <f>IF($I304=AS$16,AT304,0)</f>
        <v>0</v>
      </c>
      <c r="AW304" s="37">
        <v>3550</v>
      </c>
      <c r="AX304" s="38">
        <f>100*AW304/$V304</f>
        <v>9.073946272013901</v>
      </c>
      <c r="AY304" s="37">
        <f>IF(AX304&gt;$V$8,1,0)</f>
        <v>0</v>
      </c>
      <c r="AZ304" s="38">
        <f>IF($I304=AW$16,AX304,0)</f>
        <v>0</v>
      </c>
      <c r="BA304" s="37">
        <v>0</v>
      </c>
      <c r="BB304" s="38">
        <f>100*BA304/$V304</f>
        <v>0</v>
      </c>
      <c r="BC304" s="37">
        <f>IF(BB304&gt;$V$8,1,0)</f>
        <v>0</v>
      </c>
      <c r="BD304" s="38">
        <f>IF($I304=BA$16,BB304,0)</f>
        <v>0</v>
      </c>
      <c r="BE304" s="37">
        <v>0</v>
      </c>
      <c r="BF304" s="38">
        <f>100*BE304/$V304</f>
        <v>0</v>
      </c>
      <c r="BG304" s="37">
        <f>IF(BF304&gt;$V$8,1,0)</f>
        <v>0</v>
      </c>
      <c r="BH304" s="38">
        <f>IF($I304=BE$16,BF304,0)</f>
        <v>0</v>
      </c>
      <c r="BI304" s="37">
        <v>0</v>
      </c>
      <c r="BJ304" s="38">
        <f>100*BI304/$V304</f>
        <v>0</v>
      </c>
      <c r="BK304" s="37">
        <f>IF(BJ304&gt;$V$8,1,0)</f>
        <v>0</v>
      </c>
      <c r="BL304" s="38">
        <f>IF($I304=BI$16,BJ304,0)</f>
        <v>0</v>
      </c>
      <c r="BM304" s="37">
        <v>0</v>
      </c>
      <c r="BN304" s="38">
        <f>100*BM304/$V304</f>
        <v>0</v>
      </c>
      <c r="BO304" s="37">
        <f>IF(BN304&gt;$V$8,1,0)</f>
        <v>0</v>
      </c>
      <c r="BP304" s="38">
        <f>IF($I304=BM$16,BN304,0)</f>
        <v>0</v>
      </c>
      <c r="BQ304" s="37">
        <v>0</v>
      </c>
      <c r="BR304" s="38">
        <f>100*BQ304/$V304</f>
        <v>0</v>
      </c>
      <c r="BS304" s="37">
        <f>IF(BR304&gt;$V$8,1,0)</f>
        <v>0</v>
      </c>
      <c r="BT304" s="38">
        <f>IF($I304=BQ$16,BR304,0)</f>
        <v>0</v>
      </c>
      <c r="BU304" s="37">
        <v>0</v>
      </c>
      <c r="BV304" s="38">
        <f>100*BU304/$V304</f>
        <v>0</v>
      </c>
      <c r="BW304" s="37">
        <f>IF(BV304&gt;$V$8,1,0)</f>
        <v>0</v>
      </c>
      <c r="BX304" s="38">
        <f>IF($I304=BU$16,BV304,0)</f>
        <v>0</v>
      </c>
      <c r="BY304" s="37">
        <v>0</v>
      </c>
      <c r="BZ304" s="37">
        <v>0</v>
      </c>
      <c r="CA304" s="16"/>
      <c r="CB304" s="20"/>
      <c r="CC304" s="21"/>
    </row>
    <row r="305" ht="15.75" customHeight="1">
      <c r="A305" t="s" s="32">
        <v>698</v>
      </c>
      <c r="B305" t="s" s="71">
        <f>_xlfn.IFS(H305=0,F305,K305=1,I305,L305=1,Q305)</f>
        <v>9</v>
      </c>
      <c r="C305" s="72">
        <f>_xlfn.IFS(H305=0,G305,K305=1,J305,L305=1,R305)</f>
        <v>40.4509514293162</v>
      </c>
      <c r="D305" t="s" s="73">
        <f>IF(F305="Lab","over","under")</f>
        <v>111</v>
      </c>
      <c r="E305" t="s" s="73">
        <v>591</v>
      </c>
      <c r="F305" t="s" s="74">
        <v>9</v>
      </c>
      <c r="G305" s="75">
        <f>AD305</f>
        <v>40.4509514293162</v>
      </c>
      <c r="H305" s="76">
        <f>K305+L305</f>
        <v>0</v>
      </c>
      <c r="I305" t="s" s="77">
        <v>5</v>
      </c>
      <c r="J305" s="75">
        <f>AB305</f>
        <v>24.993483360848</v>
      </c>
      <c r="K305" s="25"/>
      <c r="L305" s="25"/>
      <c r="M305" s="25"/>
      <c r="N305" s="25"/>
      <c r="O305" t="s" s="73">
        <v>699</v>
      </c>
      <c r="P305" t="s" s="73">
        <v>698</v>
      </c>
      <c r="Q305" t="s" s="78">
        <v>17</v>
      </c>
      <c r="R305" s="79">
        <f>100*S305</f>
        <v>14.6037883</v>
      </c>
      <c r="S305" s="80">
        <v>0.146037883</v>
      </c>
      <c r="T305" s="28"/>
      <c r="U305" s="29">
        <v>74931</v>
      </c>
      <c r="V305" s="29">
        <v>46036</v>
      </c>
      <c r="W305" s="29">
        <v>179</v>
      </c>
      <c r="X305" s="29">
        <v>7116</v>
      </c>
      <c r="Y305" s="29">
        <v>11506</v>
      </c>
      <c r="Z305" s="31">
        <f>100*Y305/$V305</f>
        <v>24.993483360848</v>
      </c>
      <c r="AA305" s="29">
        <f>IF(Z305&gt;$V$8,1,0)</f>
        <v>0</v>
      </c>
      <c r="AB305" s="31">
        <f>IF($I305=Y$16,Z305,0)</f>
        <v>24.993483360848</v>
      </c>
      <c r="AC305" s="29">
        <v>18622</v>
      </c>
      <c r="AD305" s="31">
        <f>100*AC305/$V305</f>
        <v>40.4509514293162</v>
      </c>
      <c r="AE305" s="29">
        <f>IF(AD305&gt;$V$8,1,0)</f>
        <v>0</v>
      </c>
      <c r="AF305" s="31">
        <f>IF($I305=AC$16,AD305,0)</f>
        <v>0</v>
      </c>
      <c r="AG305" s="29">
        <v>3986</v>
      </c>
      <c r="AH305" s="31">
        <f>100*AG305/$V305</f>
        <v>8.658441219914851</v>
      </c>
      <c r="AI305" s="29">
        <f>IF(AH305&gt;$V$8,1,0)</f>
        <v>0</v>
      </c>
      <c r="AJ305" s="31">
        <f>IF($I305=AG$16,AH305,0)</f>
        <v>0</v>
      </c>
      <c r="AK305" s="29">
        <v>6723</v>
      </c>
      <c r="AL305" s="31">
        <f>100*AK305/$V305</f>
        <v>14.6037883395603</v>
      </c>
      <c r="AM305" s="29">
        <f>IF(AL305&gt;$V$8,1,0)</f>
        <v>0</v>
      </c>
      <c r="AN305" s="31">
        <f>IF($I305=AK$16,AL305,0)</f>
        <v>0</v>
      </c>
      <c r="AO305" s="29">
        <v>4789</v>
      </c>
      <c r="AP305" s="31">
        <f>100*AO305/$V305</f>
        <v>10.4027282995916</v>
      </c>
      <c r="AQ305" s="29">
        <f>IF(AP305&gt;$V$8,1,0)</f>
        <v>0</v>
      </c>
      <c r="AR305" s="31">
        <f>IF($I305=AO$16,AP305,0)</f>
        <v>0</v>
      </c>
      <c r="AS305" s="29">
        <v>0</v>
      </c>
      <c r="AT305" s="31">
        <f>100*AS305/$V305</f>
        <v>0</v>
      </c>
      <c r="AU305" s="29">
        <f>IF(AT305&gt;$V$8,1,0)</f>
        <v>0</v>
      </c>
      <c r="AV305" s="31">
        <f>IF($I305=AS$16,AT305,0)</f>
        <v>0</v>
      </c>
      <c r="AW305" s="29">
        <v>0</v>
      </c>
      <c r="AX305" s="31">
        <f>100*AW305/$V305</f>
        <v>0</v>
      </c>
      <c r="AY305" s="29">
        <f>IF(AX305&gt;$V$8,1,0)</f>
        <v>0</v>
      </c>
      <c r="AZ305" s="31">
        <f>IF($I305=AW$16,AX305,0)</f>
        <v>0</v>
      </c>
      <c r="BA305" s="29">
        <v>0</v>
      </c>
      <c r="BB305" s="31">
        <f>100*BA305/$V305</f>
        <v>0</v>
      </c>
      <c r="BC305" s="29">
        <f>IF(BB305&gt;$V$8,1,0)</f>
        <v>0</v>
      </c>
      <c r="BD305" s="31">
        <f>IF($I305=BA$16,BB305,0)</f>
        <v>0</v>
      </c>
      <c r="BE305" s="29">
        <v>0</v>
      </c>
      <c r="BF305" s="31">
        <f>100*BE305/$V305</f>
        <v>0</v>
      </c>
      <c r="BG305" s="29">
        <f>IF(BF305&gt;$V$8,1,0)</f>
        <v>0</v>
      </c>
      <c r="BH305" s="31">
        <f>IF($I305=BE$16,BF305,0)</f>
        <v>0</v>
      </c>
      <c r="BI305" s="29">
        <v>0</v>
      </c>
      <c r="BJ305" s="31">
        <f>100*BI305/$V305</f>
        <v>0</v>
      </c>
      <c r="BK305" s="29">
        <f>IF(BJ305&gt;$V$8,1,0)</f>
        <v>0</v>
      </c>
      <c r="BL305" s="31">
        <f>IF($I305=BI$16,BJ305,0)</f>
        <v>0</v>
      </c>
      <c r="BM305" s="29">
        <v>0</v>
      </c>
      <c r="BN305" s="31">
        <f>100*BM305/$V305</f>
        <v>0</v>
      </c>
      <c r="BO305" s="29">
        <f>IF(BN305&gt;$V$8,1,0)</f>
        <v>0</v>
      </c>
      <c r="BP305" s="31">
        <f>IF($I305=BM$16,BN305,0)</f>
        <v>0</v>
      </c>
      <c r="BQ305" s="29">
        <v>0</v>
      </c>
      <c r="BR305" s="31">
        <f>100*BQ305/$V305</f>
        <v>0</v>
      </c>
      <c r="BS305" s="29">
        <f>IF(BR305&gt;$V$8,1,0)</f>
        <v>0</v>
      </c>
      <c r="BT305" s="31">
        <f>IF($I305=BQ$16,BR305,0)</f>
        <v>0</v>
      </c>
      <c r="BU305" s="29">
        <v>0</v>
      </c>
      <c r="BV305" s="31">
        <f>100*BU305/$V305</f>
        <v>0</v>
      </c>
      <c r="BW305" s="29">
        <f>IF(BV305&gt;$V$8,1,0)</f>
        <v>0</v>
      </c>
      <c r="BX305" s="31">
        <f>IF($I305=BU$16,BV305,0)</f>
        <v>0</v>
      </c>
      <c r="BY305" s="29">
        <v>1405</v>
      </c>
      <c r="BZ305" s="29">
        <v>0</v>
      </c>
      <c r="CA305" s="28"/>
      <c r="CB305" s="20"/>
      <c r="CC305" s="21"/>
    </row>
    <row r="306" ht="15.75" customHeight="1">
      <c r="A306" t="s" s="32">
        <v>700</v>
      </c>
      <c r="B306" t="s" s="71">
        <f>_xlfn.IFS(H306=0,F306,K306=1,I306,L306=1,Q306)</f>
        <v>9</v>
      </c>
      <c r="C306" s="72">
        <f>_xlfn.IFS(H306=0,G306,K306=1,J306,L306=1,R306)</f>
        <v>40.4221410246443</v>
      </c>
      <c r="D306" t="s" s="68">
        <f>IF(F306="Lab","over","under")</f>
        <v>111</v>
      </c>
      <c r="E306" t="s" s="68">
        <v>591</v>
      </c>
      <c r="F306" t="s" s="74">
        <v>9</v>
      </c>
      <c r="G306" s="81">
        <f>AD306</f>
        <v>40.4221410246443</v>
      </c>
      <c r="H306" s="82">
        <f>K306+L306</f>
        <v>0</v>
      </c>
      <c r="I306" t="s" s="77">
        <v>5</v>
      </c>
      <c r="J306" s="81">
        <f>AB306</f>
        <v>32.3097255694628</v>
      </c>
      <c r="K306" s="13"/>
      <c r="L306" s="13"/>
      <c r="M306" s="13"/>
      <c r="N306" s="13"/>
      <c r="O306" t="s" s="68">
        <v>701</v>
      </c>
      <c r="P306" t="s" s="68">
        <v>700</v>
      </c>
      <c r="Q306" t="s" s="78">
        <v>17</v>
      </c>
      <c r="R306" s="83">
        <f>100*S306</f>
        <v>9.6419964</v>
      </c>
      <c r="S306" s="35">
        <v>0.096419964</v>
      </c>
      <c r="T306" s="16"/>
      <c r="U306" s="37">
        <v>74025</v>
      </c>
      <c r="V306" s="37">
        <v>51452</v>
      </c>
      <c r="W306" s="37">
        <v>184</v>
      </c>
      <c r="X306" s="37">
        <v>4174</v>
      </c>
      <c r="Y306" s="37">
        <v>16624</v>
      </c>
      <c r="Z306" s="38">
        <f>100*Y306/$V306</f>
        <v>32.3097255694628</v>
      </c>
      <c r="AA306" s="37">
        <f>IF(Z306&gt;$V$8,1,0)</f>
        <v>0</v>
      </c>
      <c r="AB306" s="38">
        <f>IF($I306=Y$16,Z306,0)</f>
        <v>32.3097255694628</v>
      </c>
      <c r="AC306" s="37">
        <v>20798</v>
      </c>
      <c r="AD306" s="38">
        <f>100*AC306/$V306</f>
        <v>40.4221410246443</v>
      </c>
      <c r="AE306" s="37">
        <f>IF(AD306&gt;$V$8,1,0)</f>
        <v>0</v>
      </c>
      <c r="AF306" s="38">
        <f>IF($I306=AC$16,AD306,0)</f>
        <v>0</v>
      </c>
      <c r="AG306" s="37">
        <v>4727</v>
      </c>
      <c r="AH306" s="38">
        <f>100*AG306/$V306</f>
        <v>9.187203607245589</v>
      </c>
      <c r="AI306" s="37">
        <f>IF(AH306&gt;$V$8,1,0)</f>
        <v>0</v>
      </c>
      <c r="AJ306" s="38">
        <f>IF($I306=AG$16,AH306,0)</f>
        <v>0</v>
      </c>
      <c r="AK306" s="37">
        <v>4961</v>
      </c>
      <c r="AL306" s="38">
        <f>100*AK306/$V306</f>
        <v>9.64199642385136</v>
      </c>
      <c r="AM306" s="37">
        <f>IF(AL306&gt;$V$8,1,0)</f>
        <v>0</v>
      </c>
      <c r="AN306" s="38">
        <f>IF($I306=AK$16,AL306,0)</f>
        <v>0</v>
      </c>
      <c r="AO306" s="37">
        <v>3699</v>
      </c>
      <c r="AP306" s="38">
        <f>100*AO306/$V306</f>
        <v>7.18922490865272</v>
      </c>
      <c r="AQ306" s="37">
        <f>IF(AP306&gt;$V$8,1,0)</f>
        <v>0</v>
      </c>
      <c r="AR306" s="38">
        <f>IF($I306=AO$16,AP306,0)</f>
        <v>0</v>
      </c>
      <c r="AS306" s="37">
        <v>0</v>
      </c>
      <c r="AT306" s="38">
        <f>100*AS306/$V306</f>
        <v>0</v>
      </c>
      <c r="AU306" s="37">
        <f>IF(AT306&gt;$V$8,1,0)</f>
        <v>0</v>
      </c>
      <c r="AV306" s="38">
        <f>IF($I306=AS$16,AT306,0)</f>
        <v>0</v>
      </c>
      <c r="AW306" s="37">
        <v>0</v>
      </c>
      <c r="AX306" s="38">
        <f>100*AW306/$V306</f>
        <v>0</v>
      </c>
      <c r="AY306" s="37">
        <f>IF(AX306&gt;$V$8,1,0)</f>
        <v>0</v>
      </c>
      <c r="AZ306" s="38">
        <f>IF($I306=AW$16,AX306,0)</f>
        <v>0</v>
      </c>
      <c r="BA306" s="37">
        <v>0</v>
      </c>
      <c r="BB306" s="38">
        <f>100*BA306/$V306</f>
        <v>0</v>
      </c>
      <c r="BC306" s="37">
        <f>IF(BB306&gt;$V$8,1,0)</f>
        <v>0</v>
      </c>
      <c r="BD306" s="38">
        <f>IF($I306=BA$16,BB306,0)</f>
        <v>0</v>
      </c>
      <c r="BE306" s="37">
        <v>0</v>
      </c>
      <c r="BF306" s="38">
        <f>100*BE306/$V306</f>
        <v>0</v>
      </c>
      <c r="BG306" s="37">
        <f>IF(BF306&gt;$V$8,1,0)</f>
        <v>0</v>
      </c>
      <c r="BH306" s="38">
        <f>IF($I306=BE$16,BF306,0)</f>
        <v>0</v>
      </c>
      <c r="BI306" s="37">
        <v>0</v>
      </c>
      <c r="BJ306" s="38">
        <f>100*BI306/$V306</f>
        <v>0</v>
      </c>
      <c r="BK306" s="37">
        <f>IF(BJ306&gt;$V$8,1,0)</f>
        <v>0</v>
      </c>
      <c r="BL306" s="38">
        <f>IF($I306=BI$16,BJ306,0)</f>
        <v>0</v>
      </c>
      <c r="BM306" s="37">
        <v>0</v>
      </c>
      <c r="BN306" s="38">
        <f>100*BM306/$V306</f>
        <v>0</v>
      </c>
      <c r="BO306" s="37">
        <f>IF(BN306&gt;$V$8,1,0)</f>
        <v>0</v>
      </c>
      <c r="BP306" s="38">
        <f>IF($I306=BM$16,BN306,0)</f>
        <v>0</v>
      </c>
      <c r="BQ306" s="37">
        <v>0</v>
      </c>
      <c r="BR306" s="38">
        <f>100*BQ306/$V306</f>
        <v>0</v>
      </c>
      <c r="BS306" s="37">
        <f>IF(BR306&gt;$V$8,1,0)</f>
        <v>0</v>
      </c>
      <c r="BT306" s="38">
        <f>IF($I306=BQ$16,BR306,0)</f>
        <v>0</v>
      </c>
      <c r="BU306" s="37">
        <v>0</v>
      </c>
      <c r="BV306" s="38">
        <f>100*BU306/$V306</f>
        <v>0</v>
      </c>
      <c r="BW306" s="37">
        <f>IF(BV306&gt;$V$8,1,0)</f>
        <v>0</v>
      </c>
      <c r="BX306" s="38">
        <f>IF($I306=BU$16,BV306,0)</f>
        <v>0</v>
      </c>
      <c r="BY306" s="37">
        <v>0</v>
      </c>
      <c r="BZ306" s="37">
        <v>0</v>
      </c>
      <c r="CA306" s="16"/>
      <c r="CB306" s="20"/>
      <c r="CC306" s="21"/>
    </row>
    <row r="307" ht="15.75" customHeight="1">
      <c r="A307" t="s" s="32">
        <v>702</v>
      </c>
      <c r="B307" t="s" s="71">
        <f>_xlfn.IFS(H307=0,F307,K307=1,I307,L307=1,Q307)</f>
        <v>17</v>
      </c>
      <c r="C307" s="72">
        <f>_xlfn.IFS(H307=0,G307,K307=1,J307,L307=1,R307)</f>
        <v>22.3761926</v>
      </c>
      <c r="D307" t="s" s="73">
        <f>IF(F307="Lab","over","under")</f>
        <v>111</v>
      </c>
      <c r="E307" t="s" s="73">
        <v>591</v>
      </c>
      <c r="F307" t="s" s="74">
        <v>9</v>
      </c>
      <c r="G307" s="75">
        <f>AD307</f>
        <v>40.3654904336413</v>
      </c>
      <c r="H307" s="76">
        <f>K307+L307</f>
        <v>1</v>
      </c>
      <c r="I307" t="s" s="77">
        <v>5</v>
      </c>
      <c r="J307" s="75">
        <f>AB307</f>
        <v>27.570801150992</v>
      </c>
      <c r="K307" s="25"/>
      <c r="L307" s="76">
        <v>1</v>
      </c>
      <c r="M307" s="25"/>
      <c r="N307" s="25"/>
      <c r="O307" t="s" s="73">
        <v>703</v>
      </c>
      <c r="P307" t="s" s="73">
        <v>702</v>
      </c>
      <c r="Q307" t="s" s="78">
        <v>17</v>
      </c>
      <c r="R307" s="79">
        <f>100*S307</f>
        <v>22.3761926</v>
      </c>
      <c r="S307" s="80">
        <v>0.223761926</v>
      </c>
      <c r="T307" s="28"/>
      <c r="U307" s="29">
        <v>67815</v>
      </c>
      <c r="V307" s="29">
        <v>39618</v>
      </c>
      <c r="W307" s="29">
        <v>158</v>
      </c>
      <c r="X307" s="29">
        <v>5069</v>
      </c>
      <c r="Y307" s="29">
        <v>10923</v>
      </c>
      <c r="Z307" s="31">
        <f>100*Y307/$V307</f>
        <v>27.570801150992</v>
      </c>
      <c r="AA307" s="29">
        <f>IF(Z307&gt;$V$8,1,0)</f>
        <v>0</v>
      </c>
      <c r="AB307" s="31">
        <f>IF($I307=Y$16,Z307,0)</f>
        <v>27.570801150992</v>
      </c>
      <c r="AC307" s="29">
        <v>15992</v>
      </c>
      <c r="AD307" s="31">
        <f>100*AC307/$V307</f>
        <v>40.3654904336413</v>
      </c>
      <c r="AE307" s="29">
        <f>IF(AD307&gt;$V$8,1,0)</f>
        <v>0</v>
      </c>
      <c r="AF307" s="31">
        <f>IF($I307=AC$16,AD307,0)</f>
        <v>0</v>
      </c>
      <c r="AG307" s="29">
        <v>1987</v>
      </c>
      <c r="AH307" s="31">
        <f>100*AG307/$V307</f>
        <v>5.0153970417487</v>
      </c>
      <c r="AI307" s="29">
        <f>IF(AH307&gt;$V$8,1,0)</f>
        <v>0</v>
      </c>
      <c r="AJ307" s="31">
        <f>IF($I307=AG$16,AH307,0)</f>
        <v>0</v>
      </c>
      <c r="AK307" s="29">
        <v>8865</v>
      </c>
      <c r="AL307" s="31">
        <f>100*AK307/$V307</f>
        <v>22.3761926397092</v>
      </c>
      <c r="AM307" s="29">
        <f>IF(AL307&gt;$V$8,1,0)</f>
        <v>0</v>
      </c>
      <c r="AN307" s="31">
        <f>IF($I307=AK$16,AL307,0)</f>
        <v>0</v>
      </c>
      <c r="AO307" s="29">
        <v>1851</v>
      </c>
      <c r="AP307" s="31">
        <f>100*AO307/$V307</f>
        <v>4.67211873390883</v>
      </c>
      <c r="AQ307" s="29">
        <f>IF(AP307&gt;$V$8,1,0)</f>
        <v>0</v>
      </c>
      <c r="AR307" s="31">
        <f>IF($I307=AO$16,AP307,0)</f>
        <v>0</v>
      </c>
      <c r="AS307" s="29">
        <v>0</v>
      </c>
      <c r="AT307" s="31">
        <f>100*AS307/$V307</f>
        <v>0</v>
      </c>
      <c r="AU307" s="29">
        <f>IF(AT307&gt;$V$8,1,0)</f>
        <v>0</v>
      </c>
      <c r="AV307" s="31">
        <f>IF($I307=AS$16,AT307,0)</f>
        <v>0</v>
      </c>
      <c r="AW307" s="29">
        <v>0</v>
      </c>
      <c r="AX307" s="31">
        <f>100*AW307/$V307</f>
        <v>0</v>
      </c>
      <c r="AY307" s="29">
        <f>IF(AX307&gt;$V$8,1,0)</f>
        <v>0</v>
      </c>
      <c r="AZ307" s="31">
        <f>IF($I307=AW$16,AX307,0)</f>
        <v>0</v>
      </c>
      <c r="BA307" s="29">
        <v>0</v>
      </c>
      <c r="BB307" s="31">
        <f>100*BA307/$V307</f>
        <v>0</v>
      </c>
      <c r="BC307" s="29">
        <f>IF(BB307&gt;$V$8,1,0)</f>
        <v>0</v>
      </c>
      <c r="BD307" s="31">
        <f>IF($I307=BA$16,BB307,0)</f>
        <v>0</v>
      </c>
      <c r="BE307" s="29">
        <v>0</v>
      </c>
      <c r="BF307" s="31">
        <f>100*BE307/$V307</f>
        <v>0</v>
      </c>
      <c r="BG307" s="29">
        <f>IF(BF307&gt;$V$8,1,0)</f>
        <v>0</v>
      </c>
      <c r="BH307" s="31">
        <f>IF($I307=BE$16,BF307,0)</f>
        <v>0</v>
      </c>
      <c r="BI307" s="29">
        <v>0</v>
      </c>
      <c r="BJ307" s="31">
        <f>100*BI307/$V307</f>
        <v>0</v>
      </c>
      <c r="BK307" s="29">
        <f>IF(BJ307&gt;$V$8,1,0)</f>
        <v>0</v>
      </c>
      <c r="BL307" s="31">
        <f>IF($I307=BI$16,BJ307,0)</f>
        <v>0</v>
      </c>
      <c r="BM307" s="29">
        <v>0</v>
      </c>
      <c r="BN307" s="31">
        <f>100*BM307/$V307</f>
        <v>0</v>
      </c>
      <c r="BO307" s="29">
        <f>IF(BN307&gt;$V$8,1,0)</f>
        <v>0</v>
      </c>
      <c r="BP307" s="31">
        <f>IF($I307=BM$16,BN307,0)</f>
        <v>0</v>
      </c>
      <c r="BQ307" s="29">
        <v>0</v>
      </c>
      <c r="BR307" s="31">
        <f>100*BQ307/$V307</f>
        <v>0</v>
      </c>
      <c r="BS307" s="29">
        <f>IF(BR307&gt;$V$8,1,0)</f>
        <v>0</v>
      </c>
      <c r="BT307" s="31">
        <f>IF($I307=BQ$16,BR307,0)</f>
        <v>0</v>
      </c>
      <c r="BU307" s="29">
        <v>0</v>
      </c>
      <c r="BV307" s="31">
        <f>100*BU307/$V307</f>
        <v>0</v>
      </c>
      <c r="BW307" s="29">
        <f>IF(BV307&gt;$V$8,1,0)</f>
        <v>0</v>
      </c>
      <c r="BX307" s="31">
        <f>IF($I307=BU$16,BV307,0)</f>
        <v>0</v>
      </c>
      <c r="BY307" s="29">
        <v>1475</v>
      </c>
      <c r="BZ307" s="29">
        <v>0</v>
      </c>
      <c r="CA307" s="28"/>
      <c r="CB307" s="20"/>
      <c r="CC307" s="21"/>
    </row>
    <row r="308" ht="19.95" customHeight="1">
      <c r="A308" t="s" s="32">
        <v>704</v>
      </c>
      <c r="B308" t="s" s="71">
        <f>_xlfn.IFS(H308=0,F308,K308=1,I308,L308=1,Q308)</f>
        <v>17</v>
      </c>
      <c r="C308" s="72">
        <f>_xlfn.IFS(H308=0,G308,K308=1,J308,L308=1,R308)</f>
        <v>24.4094053</v>
      </c>
      <c r="D308" t="s" s="68">
        <f>IF(F308="Lab","over","under")</f>
        <v>111</v>
      </c>
      <c r="E308" t="s" s="68">
        <v>591</v>
      </c>
      <c r="F308" t="s" s="74">
        <v>9</v>
      </c>
      <c r="G308" s="81">
        <f>AD308</f>
        <v>40.329183955740</v>
      </c>
      <c r="H308" s="82">
        <f>K308+L308</f>
        <v>1</v>
      </c>
      <c r="I308" t="s" s="77">
        <v>5</v>
      </c>
      <c r="J308" s="81">
        <f>AB308</f>
        <v>26.2710926694329</v>
      </c>
      <c r="K308" s="13"/>
      <c r="L308" s="82">
        <v>1</v>
      </c>
      <c r="M308" s="13"/>
      <c r="N308" s="13"/>
      <c r="O308" t="s" s="68">
        <v>705</v>
      </c>
      <c r="P308" t="s" s="68">
        <v>704</v>
      </c>
      <c r="Q308" t="s" s="78">
        <v>17</v>
      </c>
      <c r="R308" s="83">
        <f>100*S308</f>
        <v>24.4094053</v>
      </c>
      <c r="S308" s="35">
        <v>0.244094053</v>
      </c>
      <c r="T308" s="16"/>
      <c r="U308" s="37">
        <v>69854</v>
      </c>
      <c r="V308" s="37">
        <v>36150</v>
      </c>
      <c r="W308" s="37">
        <v>103</v>
      </c>
      <c r="X308" s="37">
        <v>5082</v>
      </c>
      <c r="Y308" s="37">
        <v>9497</v>
      </c>
      <c r="Z308" s="38">
        <f>100*Y308/$V308</f>
        <v>26.2710926694329</v>
      </c>
      <c r="AA308" s="37">
        <f>IF(Z308&gt;$V$8,1,0)</f>
        <v>0</v>
      </c>
      <c r="AB308" s="38">
        <f>IF($I308=Y$16,Z308,0)</f>
        <v>26.2710926694329</v>
      </c>
      <c r="AC308" s="37">
        <v>14579</v>
      </c>
      <c r="AD308" s="38">
        <f>100*AC308/$V308</f>
        <v>40.329183955740</v>
      </c>
      <c r="AE308" s="37">
        <f>IF(AD308&gt;$V$8,1,0)</f>
        <v>0</v>
      </c>
      <c r="AF308" s="38">
        <f>IF($I308=AC$16,AD308,0)</f>
        <v>0</v>
      </c>
      <c r="AG308" s="37">
        <v>911</v>
      </c>
      <c r="AH308" s="38">
        <f>100*AG308/$V308</f>
        <v>2.52005532503458</v>
      </c>
      <c r="AI308" s="37">
        <f>IF(AH308&gt;$V$8,1,0)</f>
        <v>0</v>
      </c>
      <c r="AJ308" s="38">
        <f>IF($I308=AG$16,AH308,0)</f>
        <v>0</v>
      </c>
      <c r="AK308" s="37">
        <v>8824</v>
      </c>
      <c r="AL308" s="38">
        <f>100*AK308/$V308</f>
        <v>24.4094052558783</v>
      </c>
      <c r="AM308" s="37">
        <f>IF(AL308&gt;$V$8,1,0)</f>
        <v>0</v>
      </c>
      <c r="AN308" s="38">
        <f>IF($I308=AK$16,AL308,0)</f>
        <v>0</v>
      </c>
      <c r="AO308" s="37">
        <v>1236</v>
      </c>
      <c r="AP308" s="38">
        <f>100*AO308/$V308</f>
        <v>3.41908713692946</v>
      </c>
      <c r="AQ308" s="37">
        <f>IF(AP308&gt;$V$8,1,0)</f>
        <v>0</v>
      </c>
      <c r="AR308" s="38">
        <f>IF($I308=AO$16,AP308,0)</f>
        <v>0</v>
      </c>
      <c r="AS308" s="37">
        <v>0</v>
      </c>
      <c r="AT308" s="38">
        <f>100*AS308/$V308</f>
        <v>0</v>
      </c>
      <c r="AU308" s="37">
        <f>IF(AT308&gt;$V$8,1,0)</f>
        <v>0</v>
      </c>
      <c r="AV308" s="38">
        <f>IF($I308=AS$16,AT308,0)</f>
        <v>0</v>
      </c>
      <c r="AW308" s="37">
        <v>0</v>
      </c>
      <c r="AX308" s="38">
        <f>100*AW308/$V308</f>
        <v>0</v>
      </c>
      <c r="AY308" s="37">
        <f>IF(AX308&gt;$V$8,1,0)</f>
        <v>0</v>
      </c>
      <c r="AZ308" s="38">
        <f>IF($I308=AW$16,AX308,0)</f>
        <v>0</v>
      </c>
      <c r="BA308" s="37">
        <v>0</v>
      </c>
      <c r="BB308" s="38">
        <f>100*BA308/$V308</f>
        <v>0</v>
      </c>
      <c r="BC308" s="37">
        <f>IF(BB308&gt;$V$8,1,0)</f>
        <v>0</v>
      </c>
      <c r="BD308" s="38">
        <f>IF($I308=BA$16,BB308,0)</f>
        <v>0</v>
      </c>
      <c r="BE308" s="37">
        <v>0</v>
      </c>
      <c r="BF308" s="38">
        <f>100*BE308/$V308</f>
        <v>0</v>
      </c>
      <c r="BG308" s="37">
        <f>IF(BF308&gt;$V$8,1,0)</f>
        <v>0</v>
      </c>
      <c r="BH308" s="38">
        <f>IF($I308=BE$16,BF308,0)</f>
        <v>0</v>
      </c>
      <c r="BI308" s="37">
        <v>0</v>
      </c>
      <c r="BJ308" s="38">
        <f>100*BI308/$V308</f>
        <v>0</v>
      </c>
      <c r="BK308" s="37">
        <f>IF(BJ308&gt;$V$8,1,0)</f>
        <v>0</v>
      </c>
      <c r="BL308" s="38">
        <f>IF($I308=BI$16,BJ308,0)</f>
        <v>0</v>
      </c>
      <c r="BM308" s="37">
        <v>0</v>
      </c>
      <c r="BN308" s="38">
        <f>100*BM308/$V308</f>
        <v>0</v>
      </c>
      <c r="BO308" s="37">
        <f>IF(BN308&gt;$V$8,1,0)</f>
        <v>0</v>
      </c>
      <c r="BP308" s="38">
        <f>IF($I308=BM$16,BN308,0)</f>
        <v>0</v>
      </c>
      <c r="BQ308" s="37">
        <v>0</v>
      </c>
      <c r="BR308" s="38">
        <f>100*BQ308/$V308</f>
        <v>0</v>
      </c>
      <c r="BS308" s="37">
        <f>IF(BR308&gt;$V$8,1,0)</f>
        <v>0</v>
      </c>
      <c r="BT308" s="38">
        <f>IF($I308=BQ$16,BR308,0)</f>
        <v>0</v>
      </c>
      <c r="BU308" s="37">
        <v>0</v>
      </c>
      <c r="BV308" s="38">
        <f>100*BU308/$V308</f>
        <v>0</v>
      </c>
      <c r="BW308" s="37">
        <f>IF(BV308&gt;$V$8,1,0)</f>
        <v>0</v>
      </c>
      <c r="BX308" s="38">
        <f>IF($I308=BU$16,BV308,0)</f>
        <v>0</v>
      </c>
      <c r="BY308" s="37">
        <v>0</v>
      </c>
      <c r="BZ308" s="37">
        <v>0</v>
      </c>
      <c r="CA308" s="16"/>
      <c r="CB308" s="20"/>
      <c r="CC308" s="21"/>
    </row>
    <row r="309" ht="15.75" customHeight="1">
      <c r="A309" t="s" s="32">
        <v>706</v>
      </c>
      <c r="B309" t="s" s="71">
        <f>_xlfn.IFS(H309=0,F309,K309=1,I309,L309=1,Q309)</f>
        <v>17</v>
      </c>
      <c r="C309" s="72">
        <f>_xlfn.IFS(H309=0,G309,K309=1,J309,L309=1,R309)</f>
        <v>21.498238</v>
      </c>
      <c r="D309" t="s" s="73">
        <f>IF(F309="Lab","over","under")</f>
        <v>111</v>
      </c>
      <c r="E309" t="s" s="73">
        <v>591</v>
      </c>
      <c r="F309" t="s" s="74">
        <v>9</v>
      </c>
      <c r="G309" s="75">
        <f>AD309</f>
        <v>40.3182903262476</v>
      </c>
      <c r="H309" s="76">
        <f>K309+L309</f>
        <v>1</v>
      </c>
      <c r="I309" t="s" s="77">
        <v>5</v>
      </c>
      <c r="J309" s="75">
        <f>AB309</f>
        <v>27.845856542003</v>
      </c>
      <c r="K309" s="25"/>
      <c r="L309" s="76">
        <v>1</v>
      </c>
      <c r="M309" s="25"/>
      <c r="N309" s="25"/>
      <c r="O309" t="s" s="73">
        <v>707</v>
      </c>
      <c r="P309" t="s" s="73">
        <v>706</v>
      </c>
      <c r="Q309" t="s" s="78">
        <v>17</v>
      </c>
      <c r="R309" s="79">
        <f>100*S309</f>
        <v>21.498238</v>
      </c>
      <c r="S309" s="80">
        <v>0.21498238</v>
      </c>
      <c r="T309" s="28"/>
      <c r="U309" s="29">
        <v>77542</v>
      </c>
      <c r="V309" s="29">
        <v>43985</v>
      </c>
      <c r="W309" s="29">
        <v>145</v>
      </c>
      <c r="X309" s="29">
        <v>5486</v>
      </c>
      <c r="Y309" s="29">
        <v>12248</v>
      </c>
      <c r="Z309" s="31">
        <f>100*Y309/$V309</f>
        <v>27.845856542003</v>
      </c>
      <c r="AA309" s="29">
        <f>IF(Z309&gt;$V$8,1,0)</f>
        <v>0</v>
      </c>
      <c r="AB309" s="31">
        <f>IF($I309=Y$16,Z309,0)</f>
        <v>27.845856542003</v>
      </c>
      <c r="AC309" s="29">
        <v>17734</v>
      </c>
      <c r="AD309" s="31">
        <f>100*AC309/$V309</f>
        <v>40.3182903262476</v>
      </c>
      <c r="AE309" s="29">
        <f>IF(AD309&gt;$V$8,1,0)</f>
        <v>0</v>
      </c>
      <c r="AF309" s="31">
        <f>IF($I309=AC$16,AD309,0)</f>
        <v>0</v>
      </c>
      <c r="AG309" s="29">
        <v>1570</v>
      </c>
      <c r="AH309" s="31">
        <f>100*AG309/$V309</f>
        <v>3.56939865863363</v>
      </c>
      <c r="AI309" s="29">
        <f>IF(AH309&gt;$V$8,1,0)</f>
        <v>0</v>
      </c>
      <c r="AJ309" s="31">
        <f>IF($I309=AG$16,AH309,0)</f>
        <v>0</v>
      </c>
      <c r="AK309" s="29">
        <v>9456</v>
      </c>
      <c r="AL309" s="31">
        <f>100*AK309/$V309</f>
        <v>21.498238035694</v>
      </c>
      <c r="AM309" s="29">
        <f>IF(AL309&gt;$V$8,1,0)</f>
        <v>0</v>
      </c>
      <c r="AN309" s="31">
        <f>IF($I309=AK$16,AL309,0)</f>
        <v>0</v>
      </c>
      <c r="AO309" s="29">
        <v>2704</v>
      </c>
      <c r="AP309" s="31">
        <f>100*AO309/$V309</f>
        <v>6.14755030123906</v>
      </c>
      <c r="AQ309" s="29">
        <f>IF(AP309&gt;$V$8,1,0)</f>
        <v>0</v>
      </c>
      <c r="AR309" s="31">
        <f>IF($I309=AO$16,AP309,0)</f>
        <v>0</v>
      </c>
      <c r="AS309" s="29">
        <v>0</v>
      </c>
      <c r="AT309" s="31">
        <f>100*AS309/$V309</f>
        <v>0</v>
      </c>
      <c r="AU309" s="29">
        <f>IF(AT309&gt;$V$8,1,0)</f>
        <v>0</v>
      </c>
      <c r="AV309" s="31">
        <f>IF($I309=AS$16,AT309,0)</f>
        <v>0</v>
      </c>
      <c r="AW309" s="29">
        <v>0</v>
      </c>
      <c r="AX309" s="31">
        <f>100*AW309/$V309</f>
        <v>0</v>
      </c>
      <c r="AY309" s="29">
        <f>IF(AX309&gt;$V$8,1,0)</f>
        <v>0</v>
      </c>
      <c r="AZ309" s="31">
        <f>IF($I309=AW$16,AX309,0)</f>
        <v>0</v>
      </c>
      <c r="BA309" s="29">
        <v>0</v>
      </c>
      <c r="BB309" s="31">
        <f>100*BA309/$V309</f>
        <v>0</v>
      </c>
      <c r="BC309" s="29">
        <f>IF(BB309&gt;$V$8,1,0)</f>
        <v>0</v>
      </c>
      <c r="BD309" s="31">
        <f>IF($I309=BA$16,BB309,0)</f>
        <v>0</v>
      </c>
      <c r="BE309" s="29">
        <v>0</v>
      </c>
      <c r="BF309" s="31">
        <f>100*BE309/$V309</f>
        <v>0</v>
      </c>
      <c r="BG309" s="29">
        <f>IF(BF309&gt;$V$8,1,0)</f>
        <v>0</v>
      </c>
      <c r="BH309" s="31">
        <f>IF($I309=BE$16,BF309,0)</f>
        <v>0</v>
      </c>
      <c r="BI309" s="29">
        <v>0</v>
      </c>
      <c r="BJ309" s="31">
        <f>100*BI309/$V309</f>
        <v>0</v>
      </c>
      <c r="BK309" s="29">
        <f>IF(BJ309&gt;$V$8,1,0)</f>
        <v>0</v>
      </c>
      <c r="BL309" s="31">
        <f>IF($I309=BI$16,BJ309,0)</f>
        <v>0</v>
      </c>
      <c r="BM309" s="29">
        <v>0</v>
      </c>
      <c r="BN309" s="31">
        <f>100*BM309/$V309</f>
        <v>0</v>
      </c>
      <c r="BO309" s="29">
        <f>IF(BN309&gt;$V$8,1,0)</f>
        <v>0</v>
      </c>
      <c r="BP309" s="31">
        <f>IF($I309=BM$16,BN309,0)</f>
        <v>0</v>
      </c>
      <c r="BQ309" s="29">
        <v>0</v>
      </c>
      <c r="BR309" s="31">
        <f>100*BQ309/$V309</f>
        <v>0</v>
      </c>
      <c r="BS309" s="29">
        <f>IF(BR309&gt;$V$8,1,0)</f>
        <v>0</v>
      </c>
      <c r="BT309" s="31">
        <f>IF($I309=BQ$16,BR309,0)</f>
        <v>0</v>
      </c>
      <c r="BU309" s="29">
        <v>0</v>
      </c>
      <c r="BV309" s="31">
        <f>100*BU309/$V309</f>
        <v>0</v>
      </c>
      <c r="BW309" s="29">
        <f>IF(BV309&gt;$V$8,1,0)</f>
        <v>0</v>
      </c>
      <c r="BX309" s="31">
        <f>IF($I309=BU$16,BV309,0)</f>
        <v>0</v>
      </c>
      <c r="BY309" s="29">
        <v>178</v>
      </c>
      <c r="BZ309" s="29">
        <v>0</v>
      </c>
      <c r="CA309" s="28"/>
      <c r="CB309" s="20"/>
      <c r="CC309" s="21"/>
    </row>
    <row r="310" ht="15.75" customHeight="1">
      <c r="A310" t="s" s="32">
        <v>708</v>
      </c>
      <c r="B310" t="s" s="71">
        <f>_xlfn.IFS(H310=0,F310,K310=1,I310,L310=1,Q310)</f>
        <v>9</v>
      </c>
      <c r="C310" s="72">
        <f>_xlfn.IFS(H310=0,G310,K310=1,J310,L310=1,R310)</f>
        <v>40.2769023451933</v>
      </c>
      <c r="D310" t="s" s="68">
        <f>IF(F310="Lab","over","under")</f>
        <v>111</v>
      </c>
      <c r="E310" t="s" s="68">
        <v>591</v>
      </c>
      <c r="F310" t="s" s="74">
        <v>9</v>
      </c>
      <c r="G310" s="81">
        <f>AD310</f>
        <v>40.2769023451933</v>
      </c>
      <c r="H310" s="82">
        <f>K310+L310</f>
        <v>0</v>
      </c>
      <c r="I310" t="s" s="77">
        <v>5</v>
      </c>
      <c r="J310" s="81">
        <f>AB310</f>
        <v>30.2897259231889</v>
      </c>
      <c r="K310" s="13"/>
      <c r="L310" s="13"/>
      <c r="M310" s="13"/>
      <c r="N310" s="13"/>
      <c r="O310" t="s" s="68">
        <v>709</v>
      </c>
      <c r="P310" t="s" s="68">
        <v>708</v>
      </c>
      <c r="Q310" t="s" s="78">
        <v>17</v>
      </c>
      <c r="R310" s="83">
        <f>100*S310</f>
        <v>18.7180769</v>
      </c>
      <c r="S310" s="35">
        <v>0.187180769</v>
      </c>
      <c r="T310" s="16"/>
      <c r="U310" s="37">
        <v>70608</v>
      </c>
      <c r="V310" s="37">
        <v>46009</v>
      </c>
      <c r="W310" s="37">
        <v>160</v>
      </c>
      <c r="X310" s="37">
        <v>4595</v>
      </c>
      <c r="Y310" s="37">
        <v>13936</v>
      </c>
      <c r="Z310" s="38">
        <f>100*Y310/$V310</f>
        <v>30.2897259231889</v>
      </c>
      <c r="AA310" s="37">
        <f>IF(Z310&gt;$V$8,1,0)</f>
        <v>0</v>
      </c>
      <c r="AB310" s="38">
        <f>IF($I310=Y$16,Z310,0)</f>
        <v>30.2897259231889</v>
      </c>
      <c r="AC310" s="37">
        <v>18531</v>
      </c>
      <c r="AD310" s="38">
        <f>100*AC310/$V310</f>
        <v>40.2769023451933</v>
      </c>
      <c r="AE310" s="37">
        <f>IF(AD310&gt;$V$8,1,0)</f>
        <v>0</v>
      </c>
      <c r="AF310" s="38">
        <f>IF($I310=AC$16,AD310,0)</f>
        <v>0</v>
      </c>
      <c r="AG310" s="37">
        <v>1676</v>
      </c>
      <c r="AH310" s="38">
        <f>100*AG310/$V310</f>
        <v>3.64276554587146</v>
      </c>
      <c r="AI310" s="37">
        <f>IF(AH310&gt;$V$8,1,0)</f>
        <v>0</v>
      </c>
      <c r="AJ310" s="38">
        <f>IF($I310=AG$16,AH310,0)</f>
        <v>0</v>
      </c>
      <c r="AK310" s="37">
        <v>8612</v>
      </c>
      <c r="AL310" s="38">
        <f>100*AK310/$V310</f>
        <v>18.7180768979982</v>
      </c>
      <c r="AM310" s="37">
        <f>IF(AL310&gt;$V$8,1,0)</f>
        <v>0</v>
      </c>
      <c r="AN310" s="38">
        <f>IF($I310=AK$16,AL310,0)</f>
        <v>0</v>
      </c>
      <c r="AO310" s="37">
        <v>2856</v>
      </c>
      <c r="AP310" s="38">
        <f>100*AO310/$V310</f>
        <v>6.20748114499337</v>
      </c>
      <c r="AQ310" s="37">
        <f>IF(AP310&gt;$V$8,1,0)</f>
        <v>0</v>
      </c>
      <c r="AR310" s="38">
        <f>IF($I310=AO$16,AP310,0)</f>
        <v>0</v>
      </c>
      <c r="AS310" s="37">
        <v>0</v>
      </c>
      <c r="AT310" s="38">
        <f>100*AS310/$V310</f>
        <v>0</v>
      </c>
      <c r="AU310" s="37">
        <f>IF(AT310&gt;$V$8,1,0)</f>
        <v>0</v>
      </c>
      <c r="AV310" s="38">
        <f>IF($I310=AS$16,AT310,0)</f>
        <v>0</v>
      </c>
      <c r="AW310" s="37">
        <v>0</v>
      </c>
      <c r="AX310" s="38">
        <f>100*AW310/$V310</f>
        <v>0</v>
      </c>
      <c r="AY310" s="37">
        <f>IF(AX310&gt;$V$8,1,0)</f>
        <v>0</v>
      </c>
      <c r="AZ310" s="38">
        <f>IF($I310=AW$16,AX310,0)</f>
        <v>0</v>
      </c>
      <c r="BA310" s="37">
        <v>0</v>
      </c>
      <c r="BB310" s="38">
        <f>100*BA310/$V310</f>
        <v>0</v>
      </c>
      <c r="BC310" s="37">
        <f>IF(BB310&gt;$V$8,1,0)</f>
        <v>0</v>
      </c>
      <c r="BD310" s="38">
        <f>IF($I310=BA$16,BB310,0)</f>
        <v>0</v>
      </c>
      <c r="BE310" s="37">
        <v>0</v>
      </c>
      <c r="BF310" s="38">
        <f>100*BE310/$V310</f>
        <v>0</v>
      </c>
      <c r="BG310" s="37">
        <f>IF(BF310&gt;$V$8,1,0)</f>
        <v>0</v>
      </c>
      <c r="BH310" s="38">
        <f>IF($I310=BE$16,BF310,0)</f>
        <v>0</v>
      </c>
      <c r="BI310" s="37">
        <v>0</v>
      </c>
      <c r="BJ310" s="38">
        <f>100*BI310/$V310</f>
        <v>0</v>
      </c>
      <c r="BK310" s="37">
        <f>IF(BJ310&gt;$V$8,1,0)</f>
        <v>0</v>
      </c>
      <c r="BL310" s="38">
        <f>IF($I310=BI$16,BJ310,0)</f>
        <v>0</v>
      </c>
      <c r="BM310" s="37">
        <v>0</v>
      </c>
      <c r="BN310" s="38">
        <f>100*BM310/$V310</f>
        <v>0</v>
      </c>
      <c r="BO310" s="37">
        <f>IF(BN310&gt;$V$8,1,0)</f>
        <v>0</v>
      </c>
      <c r="BP310" s="38">
        <f>IF($I310=BM$16,BN310,0)</f>
        <v>0</v>
      </c>
      <c r="BQ310" s="37">
        <v>0</v>
      </c>
      <c r="BR310" s="38">
        <f>100*BQ310/$V310</f>
        <v>0</v>
      </c>
      <c r="BS310" s="37">
        <f>IF(BR310&gt;$V$8,1,0)</f>
        <v>0</v>
      </c>
      <c r="BT310" s="38">
        <f>IF($I310=BQ$16,BR310,0)</f>
        <v>0</v>
      </c>
      <c r="BU310" s="37">
        <v>0</v>
      </c>
      <c r="BV310" s="38">
        <f>100*BU310/$V310</f>
        <v>0</v>
      </c>
      <c r="BW310" s="37">
        <f>IF(BV310&gt;$V$8,1,0)</f>
        <v>0</v>
      </c>
      <c r="BX310" s="38">
        <f>IF($I310=BU$16,BV310,0)</f>
        <v>0</v>
      </c>
      <c r="BY310" s="37">
        <v>0</v>
      </c>
      <c r="BZ310" s="37">
        <v>0</v>
      </c>
      <c r="CA310" s="16"/>
      <c r="CB310" s="20"/>
      <c r="CC310" s="21"/>
    </row>
    <row r="311" ht="15.75" customHeight="1">
      <c r="A311" t="s" s="32">
        <v>710</v>
      </c>
      <c r="B311" t="s" s="71">
        <f>_xlfn.IFS(H311=0,F311,K311=1,I311,L311=1,Q311)</f>
        <v>9</v>
      </c>
      <c r="C311" s="72">
        <f>_xlfn.IFS(H311=0,G311,K311=1,J311,L311=1,R311)</f>
        <v>40.2357001392239</v>
      </c>
      <c r="D311" t="s" s="73">
        <f>IF(F311="Lab","over","under")</f>
        <v>111</v>
      </c>
      <c r="E311" t="s" s="73">
        <v>591</v>
      </c>
      <c r="F311" t="s" s="74">
        <v>9</v>
      </c>
      <c r="G311" s="75">
        <f>AD311</f>
        <v>40.2357001392239</v>
      </c>
      <c r="H311" s="76">
        <f>K311+L311</f>
        <v>0</v>
      </c>
      <c r="I311" t="s" s="77">
        <v>5</v>
      </c>
      <c r="J311" s="94">
        <f>AB311</f>
        <v>32.4921073788654</v>
      </c>
      <c r="K311" s="25"/>
      <c r="L311" s="25"/>
      <c r="M311" s="25"/>
      <c r="N311" s="25"/>
      <c r="O311" t="s" s="73">
        <v>711</v>
      </c>
      <c r="P311" t="s" s="73">
        <v>710</v>
      </c>
      <c r="Q311" t="s" s="78">
        <v>17</v>
      </c>
      <c r="R311" s="79">
        <f>100*S311</f>
        <v>14.8283232</v>
      </c>
      <c r="S311" s="80">
        <v>0.148283232</v>
      </c>
      <c r="T311" s="28"/>
      <c r="U311" s="29">
        <v>77039</v>
      </c>
      <c r="V311" s="29">
        <v>50997</v>
      </c>
      <c r="W311" s="29">
        <v>178</v>
      </c>
      <c r="X311" s="29">
        <v>3949</v>
      </c>
      <c r="Y311" s="29">
        <v>16570</v>
      </c>
      <c r="Z311" s="31">
        <f>100*Y311/$V311</f>
        <v>32.4921073788654</v>
      </c>
      <c r="AA311" s="29">
        <f>IF(Z311&gt;$V$8,1,0)</f>
        <v>0</v>
      </c>
      <c r="AB311" s="31">
        <f>IF($I311=Y$16,Z311,0)</f>
        <v>32.4921073788654</v>
      </c>
      <c r="AC311" s="29">
        <v>20519</v>
      </c>
      <c r="AD311" s="31">
        <f>100*AC311/$V311</f>
        <v>40.2357001392239</v>
      </c>
      <c r="AE311" s="29">
        <f>IF(AD311&gt;$V$8,1,0)</f>
        <v>0</v>
      </c>
      <c r="AF311" s="31">
        <f>IF($I311=AC$16,AD311,0)</f>
        <v>0</v>
      </c>
      <c r="AG311" s="29">
        <v>2708</v>
      </c>
      <c r="AH311" s="31">
        <f>100*AG311/$V311</f>
        <v>5.31011628134988</v>
      </c>
      <c r="AI311" s="29">
        <f>IF(AH311&gt;$V$8,1,0)</f>
        <v>0</v>
      </c>
      <c r="AJ311" s="31">
        <f>IF($I311=AG$16,AH311,0)</f>
        <v>0</v>
      </c>
      <c r="AK311" s="29">
        <v>7562</v>
      </c>
      <c r="AL311" s="31">
        <f>100*AK311/$V311</f>
        <v>14.8283232347001</v>
      </c>
      <c r="AM311" s="29">
        <f>IF(AL311&gt;$V$8,1,0)</f>
        <v>0</v>
      </c>
      <c r="AN311" s="31">
        <f>IF($I311=AK$16,AL311,0)</f>
        <v>0</v>
      </c>
      <c r="AO311" s="29">
        <v>3274</v>
      </c>
      <c r="AP311" s="31">
        <f>100*AO311/$V311</f>
        <v>6.41998548934251</v>
      </c>
      <c r="AQ311" s="29">
        <f>IF(AP311&gt;$V$8,1,0)</f>
        <v>0</v>
      </c>
      <c r="AR311" s="31">
        <f>IF($I311=AO$16,AP311,0)</f>
        <v>0</v>
      </c>
      <c r="AS311" s="29">
        <v>0</v>
      </c>
      <c r="AT311" s="31">
        <f>100*AS311/$V311</f>
        <v>0</v>
      </c>
      <c r="AU311" s="29">
        <f>IF(AT311&gt;$V$8,1,0)</f>
        <v>0</v>
      </c>
      <c r="AV311" s="31">
        <f>IF($I311=AS$16,AT311,0)</f>
        <v>0</v>
      </c>
      <c r="AW311" s="29">
        <v>0</v>
      </c>
      <c r="AX311" s="31">
        <f>100*AW311/$V311</f>
        <v>0</v>
      </c>
      <c r="AY311" s="29">
        <f>IF(AX311&gt;$V$8,1,0)</f>
        <v>0</v>
      </c>
      <c r="AZ311" s="31">
        <f>IF($I311=AW$16,AX311,0)</f>
        <v>0</v>
      </c>
      <c r="BA311" s="29">
        <v>0</v>
      </c>
      <c r="BB311" s="31">
        <f>100*BA311/$V311</f>
        <v>0</v>
      </c>
      <c r="BC311" s="29">
        <f>IF(BB311&gt;$V$8,1,0)</f>
        <v>0</v>
      </c>
      <c r="BD311" s="31">
        <f>IF($I311=BA$16,BB311,0)</f>
        <v>0</v>
      </c>
      <c r="BE311" s="29">
        <v>0</v>
      </c>
      <c r="BF311" s="31">
        <f>100*BE311/$V311</f>
        <v>0</v>
      </c>
      <c r="BG311" s="29">
        <f>IF(BF311&gt;$V$8,1,0)</f>
        <v>0</v>
      </c>
      <c r="BH311" s="31">
        <f>IF($I311=BE$16,BF311,0)</f>
        <v>0</v>
      </c>
      <c r="BI311" s="29">
        <v>0</v>
      </c>
      <c r="BJ311" s="31">
        <f>100*BI311/$V311</f>
        <v>0</v>
      </c>
      <c r="BK311" s="29">
        <f>IF(BJ311&gt;$V$8,1,0)</f>
        <v>0</v>
      </c>
      <c r="BL311" s="31">
        <f>IF($I311=BI$16,BJ311,0)</f>
        <v>0</v>
      </c>
      <c r="BM311" s="29">
        <v>0</v>
      </c>
      <c r="BN311" s="31">
        <f>100*BM311/$V311</f>
        <v>0</v>
      </c>
      <c r="BO311" s="29">
        <f>IF(BN311&gt;$V$8,1,0)</f>
        <v>0</v>
      </c>
      <c r="BP311" s="31">
        <f>IF($I311=BM$16,BN311,0)</f>
        <v>0</v>
      </c>
      <c r="BQ311" s="29">
        <v>0</v>
      </c>
      <c r="BR311" s="31">
        <f>100*BQ311/$V311</f>
        <v>0</v>
      </c>
      <c r="BS311" s="29">
        <f>IF(BR311&gt;$V$8,1,0)</f>
        <v>0</v>
      </c>
      <c r="BT311" s="31">
        <f>IF($I311=BQ$16,BR311,0)</f>
        <v>0</v>
      </c>
      <c r="BU311" s="29">
        <v>0</v>
      </c>
      <c r="BV311" s="31">
        <f>100*BU311/$V311</f>
        <v>0</v>
      </c>
      <c r="BW311" s="29">
        <f>IF(BV311&gt;$V$8,1,0)</f>
        <v>0</v>
      </c>
      <c r="BX311" s="31">
        <f>IF($I311=BU$16,BV311,0)</f>
        <v>0</v>
      </c>
      <c r="BY311" s="29">
        <v>3587</v>
      </c>
      <c r="BZ311" s="29">
        <v>0</v>
      </c>
      <c r="CA311" s="28"/>
      <c r="CB311" s="20"/>
      <c r="CC311" s="21"/>
    </row>
    <row r="312" ht="15.75" customHeight="1">
      <c r="A312" t="s" s="32">
        <v>712</v>
      </c>
      <c r="B312" t="s" s="71">
        <f>_xlfn.IFS(H312=0,F312,K312=1,I312,L312=1,Q312)</f>
        <v>9</v>
      </c>
      <c r="C312" s="72">
        <f>_xlfn.IFS(H312=0,G312,K312=1,J312,L312=1,R312)</f>
        <v>40.1675977653631</v>
      </c>
      <c r="D312" t="s" s="68">
        <f>IF(F312="Lab","over","under")</f>
        <v>111</v>
      </c>
      <c r="E312" t="s" s="68">
        <v>591</v>
      </c>
      <c r="F312" t="s" s="74">
        <v>9</v>
      </c>
      <c r="G312" s="81">
        <f>AD312</f>
        <v>40.1675977653631</v>
      </c>
      <c r="H312" s="82">
        <f>K312+L312</f>
        <v>0</v>
      </c>
      <c r="I312" t="s" s="88">
        <v>153</v>
      </c>
      <c r="J312" s="96">
        <f>100*0.234223949</f>
        <v>23.4223949</v>
      </c>
      <c r="K312" s="110"/>
      <c r="L312" s="13"/>
      <c r="M312" s="13"/>
      <c r="N312" s="13"/>
      <c r="O312" t="s" s="68">
        <v>713</v>
      </c>
      <c r="P312" t="s" s="68">
        <v>712</v>
      </c>
      <c r="Q312" t="s" s="78">
        <v>5</v>
      </c>
      <c r="R312" s="83">
        <f>100*S312</f>
        <v>14.9186301</v>
      </c>
      <c r="S312" s="35">
        <v>0.149186301</v>
      </c>
      <c r="T312" s="16"/>
      <c r="U312" s="37">
        <v>80993</v>
      </c>
      <c r="V312" s="37">
        <v>41170</v>
      </c>
      <c r="W312" s="37">
        <v>167</v>
      </c>
      <c r="X312" s="37">
        <v>6894</v>
      </c>
      <c r="Y312" s="37">
        <v>6142</v>
      </c>
      <c r="Z312" s="38">
        <f>100*Y312/$V312</f>
        <v>14.9186300704396</v>
      </c>
      <c r="AA312" s="37">
        <f>IF(Z312&gt;$V$8,1,0)</f>
        <v>0</v>
      </c>
      <c r="AB312" s="38">
        <f>IF($I312=Y$16,Z312,0)</f>
        <v>0</v>
      </c>
      <c r="AC312" s="37">
        <v>16537</v>
      </c>
      <c r="AD312" s="38">
        <f>100*AC312/$V312</f>
        <v>40.1675977653631</v>
      </c>
      <c r="AE312" s="37">
        <f>IF(AD312&gt;$V$8,1,0)</f>
        <v>0</v>
      </c>
      <c r="AF312" s="38">
        <f>IF($I312=AC$16,AD312,0)</f>
        <v>0</v>
      </c>
      <c r="AG312" s="37">
        <v>1340</v>
      </c>
      <c r="AH312" s="38">
        <f>100*AG312/$V312</f>
        <v>3.25479718241438</v>
      </c>
      <c r="AI312" s="37">
        <f>IF(AH312&gt;$V$8,1,0)</f>
        <v>0</v>
      </c>
      <c r="AJ312" s="38">
        <f>IF($I312=AG$16,AH312,0)</f>
        <v>0</v>
      </c>
      <c r="AK312" s="37">
        <v>2329</v>
      </c>
      <c r="AL312" s="38">
        <f>100*AK312/$V312</f>
        <v>5.65703181928589</v>
      </c>
      <c r="AM312" s="37">
        <f>IF(AL312&gt;$V$8,1,0)</f>
        <v>0</v>
      </c>
      <c r="AN312" s="38">
        <f>IF($I312=AK$16,AL312,0)</f>
        <v>0</v>
      </c>
      <c r="AO312" s="37">
        <v>3437</v>
      </c>
      <c r="AP312" s="38">
        <f>100*AO312/$V312</f>
        <v>8.348311877580761</v>
      </c>
      <c r="AQ312" s="37">
        <f>IF(AP312&gt;$V$8,1,0)</f>
        <v>0</v>
      </c>
      <c r="AR312" s="38">
        <f>IF($I312=AO$16,AP312,0)</f>
        <v>0</v>
      </c>
      <c r="AS312" s="37">
        <v>0</v>
      </c>
      <c r="AT312" s="38">
        <f>100*AS312/$V312</f>
        <v>0</v>
      </c>
      <c r="AU312" s="37">
        <f>IF(AT312&gt;$V$8,1,0)</f>
        <v>0</v>
      </c>
      <c r="AV312" s="38">
        <f>IF($I312=AS$16,AT312,0)</f>
        <v>0</v>
      </c>
      <c r="AW312" s="37">
        <v>0</v>
      </c>
      <c r="AX312" s="38">
        <f>100*AW312/$V312</f>
        <v>0</v>
      </c>
      <c r="AY312" s="37">
        <f>IF(AX312&gt;$V$8,1,0)</f>
        <v>0</v>
      </c>
      <c r="AZ312" s="38">
        <f>IF($I312=AW$16,AX312,0)</f>
        <v>0</v>
      </c>
      <c r="BA312" s="37">
        <v>0</v>
      </c>
      <c r="BB312" s="38">
        <f>100*BA312/$V312</f>
        <v>0</v>
      </c>
      <c r="BC312" s="37">
        <f>IF(BB312&gt;$V$8,1,0)</f>
        <v>0</v>
      </c>
      <c r="BD312" s="38">
        <f>IF($I312=BA$16,BB312,0)</f>
        <v>0</v>
      </c>
      <c r="BE312" s="37">
        <v>0</v>
      </c>
      <c r="BF312" s="38">
        <f>100*BE312/$V312</f>
        <v>0</v>
      </c>
      <c r="BG312" s="37">
        <f>IF(BF312&gt;$V$8,1,0)</f>
        <v>0</v>
      </c>
      <c r="BH312" s="38">
        <f>IF($I312=BE$16,BF312,0)</f>
        <v>0</v>
      </c>
      <c r="BI312" s="37">
        <v>0</v>
      </c>
      <c r="BJ312" s="38">
        <f>100*BI312/$V312</f>
        <v>0</v>
      </c>
      <c r="BK312" s="37">
        <f>IF(BJ312&gt;$V$8,1,0)</f>
        <v>0</v>
      </c>
      <c r="BL312" s="38">
        <f>IF($I312=BI$16,BJ312,0)</f>
        <v>0</v>
      </c>
      <c r="BM312" s="37">
        <v>0</v>
      </c>
      <c r="BN312" s="38">
        <f>100*BM312/$V312</f>
        <v>0</v>
      </c>
      <c r="BO312" s="37">
        <f>IF(BN312&gt;$V$8,1,0)</f>
        <v>0</v>
      </c>
      <c r="BP312" s="38">
        <f>IF($I312=BM$16,BN312,0)</f>
        <v>0</v>
      </c>
      <c r="BQ312" s="37">
        <v>0</v>
      </c>
      <c r="BR312" s="38">
        <f>100*BQ312/$V312</f>
        <v>0</v>
      </c>
      <c r="BS312" s="37">
        <f>IF(BR312&gt;$V$8,1,0)</f>
        <v>0</v>
      </c>
      <c r="BT312" s="38">
        <f>IF($I312=BQ$16,BR312,0)</f>
        <v>0</v>
      </c>
      <c r="BU312" s="37">
        <v>0</v>
      </c>
      <c r="BV312" s="38">
        <f>100*BU312/$V312</f>
        <v>0</v>
      </c>
      <c r="BW312" s="37">
        <f>IF(BV312&gt;$V$8,1,0)</f>
        <v>0</v>
      </c>
      <c r="BX312" s="38">
        <f>IF($I312=BU$16,BV312,0)</f>
        <v>0</v>
      </c>
      <c r="BY312" s="37">
        <v>341</v>
      </c>
      <c r="BZ312" s="37">
        <v>0</v>
      </c>
      <c r="CA312" s="16"/>
      <c r="CB312" s="20"/>
      <c r="CC312" s="21"/>
    </row>
    <row r="313" ht="20.3" customHeight="1">
      <c r="A313" t="s" s="32">
        <v>714</v>
      </c>
      <c r="B313" t="s" s="71">
        <f>_xlfn.IFS(H313=0,F313,K313=1,I313,L313=1,Q313)</f>
        <v>17</v>
      </c>
      <c r="C313" s="72">
        <f>_xlfn.IFS(H313=0,G313,K313=1,J313,L313=1,R313)</f>
        <v>21.8380407</v>
      </c>
      <c r="D313" t="s" s="73">
        <f>IF(F313="Lab","over","under")</f>
        <v>111</v>
      </c>
      <c r="E313" t="s" s="73">
        <v>591</v>
      </c>
      <c r="F313" t="s" s="74">
        <v>9</v>
      </c>
      <c r="G313" s="75">
        <f>AD313</f>
        <v>40.1573912846837</v>
      </c>
      <c r="H313" s="76">
        <f>K313+L313</f>
        <v>1</v>
      </c>
      <c r="I313" t="s" s="77">
        <v>5</v>
      </c>
      <c r="J313" s="98">
        <f>AB313</f>
        <v>27.9279075552339</v>
      </c>
      <c r="K313" s="25"/>
      <c r="L313" s="76">
        <v>1</v>
      </c>
      <c r="M313" s="25"/>
      <c r="N313" s="25"/>
      <c r="O313" t="s" s="73">
        <v>715</v>
      </c>
      <c r="P313" t="s" s="73">
        <v>714</v>
      </c>
      <c r="Q313" t="s" s="78">
        <v>17</v>
      </c>
      <c r="R313" s="79">
        <f>100*S313</f>
        <v>21.8380407</v>
      </c>
      <c r="S313" s="80">
        <v>0.218380407</v>
      </c>
      <c r="T313" s="28"/>
      <c r="U313" s="29">
        <v>74544</v>
      </c>
      <c r="V313" s="29">
        <v>44221</v>
      </c>
      <c r="W313" s="29">
        <v>120</v>
      </c>
      <c r="X313" s="29">
        <v>5408</v>
      </c>
      <c r="Y313" s="29">
        <v>12350</v>
      </c>
      <c r="Z313" s="31">
        <f>100*Y313/$V313</f>
        <v>27.9279075552339</v>
      </c>
      <c r="AA313" s="29">
        <f>IF(Z313&gt;$V$8,1,0)</f>
        <v>0</v>
      </c>
      <c r="AB313" s="31">
        <f>IF($I313=Y$16,Z313,0)</f>
        <v>27.9279075552339</v>
      </c>
      <c r="AC313" s="29">
        <v>17758</v>
      </c>
      <c r="AD313" s="31">
        <f>100*AC313/$V313</f>
        <v>40.1573912846837</v>
      </c>
      <c r="AE313" s="29">
        <f>IF(AD313&gt;$V$8,1,0)</f>
        <v>0</v>
      </c>
      <c r="AF313" s="31">
        <f>IF($I313=AC$16,AD313,0)</f>
        <v>0</v>
      </c>
      <c r="AG313" s="29">
        <v>1899</v>
      </c>
      <c r="AH313" s="31">
        <f>100*AG313/$V313</f>
        <v>4.29433979331087</v>
      </c>
      <c r="AI313" s="29">
        <f>IF(AH313&gt;$V$8,1,0)</f>
        <v>0</v>
      </c>
      <c r="AJ313" s="31">
        <f>IF($I313=AG$16,AH313,0)</f>
        <v>0</v>
      </c>
      <c r="AK313" s="29">
        <v>9657</v>
      </c>
      <c r="AL313" s="31">
        <f>100*AK313/$V313</f>
        <v>21.838040749870</v>
      </c>
      <c r="AM313" s="29">
        <f>IF(AL313&gt;$V$8,1,0)</f>
        <v>0</v>
      </c>
      <c r="AN313" s="31">
        <f>IF($I313=AK$16,AL313,0)</f>
        <v>0</v>
      </c>
      <c r="AO313" s="29">
        <v>1719</v>
      </c>
      <c r="AP313" s="31">
        <f>100*AO313/$V313</f>
        <v>3.88729336740463</v>
      </c>
      <c r="AQ313" s="29">
        <f>IF(AP313&gt;$V$8,1,0)</f>
        <v>0</v>
      </c>
      <c r="AR313" s="31">
        <f>IF($I313=AO$16,AP313,0)</f>
        <v>0</v>
      </c>
      <c r="AS313" s="29">
        <v>0</v>
      </c>
      <c r="AT313" s="31">
        <f>100*AS313/$V313</f>
        <v>0</v>
      </c>
      <c r="AU313" s="29">
        <f>IF(AT313&gt;$V$8,1,0)</f>
        <v>0</v>
      </c>
      <c r="AV313" s="31">
        <f>IF($I313=AS$16,AT313,0)</f>
        <v>0</v>
      </c>
      <c r="AW313" s="29">
        <v>0</v>
      </c>
      <c r="AX313" s="31">
        <f>100*AW313/$V313</f>
        <v>0</v>
      </c>
      <c r="AY313" s="29">
        <f>IF(AX313&gt;$V$8,1,0)</f>
        <v>0</v>
      </c>
      <c r="AZ313" s="31">
        <f>IF($I313=AW$16,AX313,0)</f>
        <v>0</v>
      </c>
      <c r="BA313" s="29">
        <v>0</v>
      </c>
      <c r="BB313" s="31">
        <f>100*BA313/$V313</f>
        <v>0</v>
      </c>
      <c r="BC313" s="29">
        <f>IF(BB313&gt;$V$8,1,0)</f>
        <v>0</v>
      </c>
      <c r="BD313" s="31">
        <f>IF($I313=BA$16,BB313,0)</f>
        <v>0</v>
      </c>
      <c r="BE313" s="29">
        <v>0</v>
      </c>
      <c r="BF313" s="31">
        <f>100*BE313/$V313</f>
        <v>0</v>
      </c>
      <c r="BG313" s="29">
        <f>IF(BF313&gt;$V$8,1,0)</f>
        <v>0</v>
      </c>
      <c r="BH313" s="31">
        <f>IF($I313=BE$16,BF313,0)</f>
        <v>0</v>
      </c>
      <c r="BI313" s="29">
        <v>0</v>
      </c>
      <c r="BJ313" s="31">
        <f>100*BI313/$V313</f>
        <v>0</v>
      </c>
      <c r="BK313" s="29">
        <f>IF(BJ313&gt;$V$8,1,0)</f>
        <v>0</v>
      </c>
      <c r="BL313" s="31">
        <f>IF($I313=BI$16,BJ313,0)</f>
        <v>0</v>
      </c>
      <c r="BM313" s="29">
        <v>0</v>
      </c>
      <c r="BN313" s="31">
        <f>100*BM313/$V313</f>
        <v>0</v>
      </c>
      <c r="BO313" s="29">
        <f>IF(BN313&gt;$V$8,1,0)</f>
        <v>0</v>
      </c>
      <c r="BP313" s="31">
        <f>IF($I313=BM$16,BN313,0)</f>
        <v>0</v>
      </c>
      <c r="BQ313" s="29">
        <v>0</v>
      </c>
      <c r="BR313" s="31">
        <f>100*BQ313/$V313</f>
        <v>0</v>
      </c>
      <c r="BS313" s="29">
        <f>IF(BR313&gt;$V$8,1,0)</f>
        <v>0</v>
      </c>
      <c r="BT313" s="31">
        <f>IF($I313=BQ$16,BR313,0)</f>
        <v>0</v>
      </c>
      <c r="BU313" s="29">
        <v>0</v>
      </c>
      <c r="BV313" s="31">
        <f>100*BU313/$V313</f>
        <v>0</v>
      </c>
      <c r="BW313" s="29">
        <f>IF(BV313&gt;$V$8,1,0)</f>
        <v>0</v>
      </c>
      <c r="BX313" s="31">
        <f>IF($I313=BU$16,BV313,0)</f>
        <v>0</v>
      </c>
      <c r="BY313" s="29">
        <v>0</v>
      </c>
      <c r="BZ313" s="29">
        <v>0</v>
      </c>
      <c r="CA313" s="28"/>
      <c r="CB313" s="20"/>
      <c r="CC313" s="21"/>
    </row>
    <row r="314" ht="15.75" customHeight="1">
      <c r="A314" t="s" s="32">
        <v>716</v>
      </c>
      <c r="B314" t="s" s="71">
        <f>_xlfn.IFS(H314=0,F314,K314=1,I314,L314=1,Q314)</f>
        <v>17</v>
      </c>
      <c r="C314" s="72">
        <f>_xlfn.IFS(H314=0,G314,K314=1,J314,L314=1,R314)</f>
        <v>21.3040041</v>
      </c>
      <c r="D314" t="s" s="68">
        <f>IF(F314="Lab","over","under")</f>
        <v>111</v>
      </c>
      <c r="E314" t="s" s="68">
        <v>591</v>
      </c>
      <c r="F314" t="s" s="74">
        <v>9</v>
      </c>
      <c r="G314" s="81">
        <f>AD314</f>
        <v>40.0502255499233</v>
      </c>
      <c r="H314" s="82">
        <f>K314+L314</f>
        <v>1</v>
      </c>
      <c r="I314" t="s" s="77">
        <v>5</v>
      </c>
      <c r="J314" s="81">
        <f>AB314</f>
        <v>26.4265451332372</v>
      </c>
      <c r="K314" s="13"/>
      <c r="L314" s="82">
        <v>1</v>
      </c>
      <c r="M314" s="13"/>
      <c r="N314" s="13"/>
      <c r="O314" t="s" s="68">
        <v>717</v>
      </c>
      <c r="P314" t="s" s="68">
        <v>716</v>
      </c>
      <c r="Q314" t="s" s="78">
        <v>17</v>
      </c>
      <c r="R314" s="83">
        <f>100*S314</f>
        <v>21.3040041</v>
      </c>
      <c r="S314" s="35">
        <v>0.213040041</v>
      </c>
      <c r="T314" s="16"/>
      <c r="U314" s="37">
        <v>71501</v>
      </c>
      <c r="V314" s="37">
        <v>43006</v>
      </c>
      <c r="W314" s="37">
        <v>175</v>
      </c>
      <c r="X314" s="37">
        <v>5859</v>
      </c>
      <c r="Y314" s="37">
        <v>11365</v>
      </c>
      <c r="Z314" s="38">
        <f>100*Y314/$V314</f>
        <v>26.4265451332372</v>
      </c>
      <c r="AA314" s="37">
        <f>IF(Z314&gt;$V$8,1,0)</f>
        <v>0</v>
      </c>
      <c r="AB314" s="38">
        <f>IF($I314=Y$16,Z314,0)</f>
        <v>26.4265451332372</v>
      </c>
      <c r="AC314" s="37">
        <v>17224</v>
      </c>
      <c r="AD314" s="38">
        <f>100*AC314/$V314</f>
        <v>40.0502255499233</v>
      </c>
      <c r="AE314" s="37">
        <f>IF(AD314&gt;$V$8,1,0)</f>
        <v>0</v>
      </c>
      <c r="AF314" s="38">
        <f>IF($I314=AC$16,AD314,0)</f>
        <v>0</v>
      </c>
      <c r="AG314" s="37">
        <v>2426</v>
      </c>
      <c r="AH314" s="38">
        <f>100*AG314/$V314</f>
        <v>5.64107333860392</v>
      </c>
      <c r="AI314" s="37">
        <f>IF(AH314&gt;$V$8,1,0)</f>
        <v>0</v>
      </c>
      <c r="AJ314" s="38">
        <f>IF($I314=AG$16,AH314,0)</f>
        <v>0</v>
      </c>
      <c r="AK314" s="37">
        <v>9162</v>
      </c>
      <c r="AL314" s="38">
        <f>100*AK314/$V314</f>
        <v>21.3040040924522</v>
      </c>
      <c r="AM314" s="37">
        <f>IF(AL314&gt;$V$8,1,0)</f>
        <v>0</v>
      </c>
      <c r="AN314" s="38">
        <f>IF($I314=AK$16,AL314,0)</f>
        <v>0</v>
      </c>
      <c r="AO314" s="37">
        <v>2478</v>
      </c>
      <c r="AP314" s="38">
        <f>100*AO314/$V314</f>
        <v>5.7619866995303</v>
      </c>
      <c r="AQ314" s="37">
        <f>IF(AP314&gt;$V$8,1,0)</f>
        <v>0</v>
      </c>
      <c r="AR314" s="38">
        <f>IF($I314=AO$16,AP314,0)</f>
        <v>0</v>
      </c>
      <c r="AS314" s="37">
        <v>0</v>
      </c>
      <c r="AT314" s="38">
        <f>100*AS314/$V314</f>
        <v>0</v>
      </c>
      <c r="AU314" s="37">
        <f>IF(AT314&gt;$V$8,1,0)</f>
        <v>0</v>
      </c>
      <c r="AV314" s="38">
        <f>IF($I314=AS$16,AT314,0)</f>
        <v>0</v>
      </c>
      <c r="AW314" s="37">
        <v>0</v>
      </c>
      <c r="AX314" s="38">
        <f>100*AW314/$V314</f>
        <v>0</v>
      </c>
      <c r="AY314" s="37">
        <f>IF(AX314&gt;$V$8,1,0)</f>
        <v>0</v>
      </c>
      <c r="AZ314" s="38">
        <f>IF($I314=AW$16,AX314,0)</f>
        <v>0</v>
      </c>
      <c r="BA314" s="37">
        <v>0</v>
      </c>
      <c r="BB314" s="38">
        <f>100*BA314/$V314</f>
        <v>0</v>
      </c>
      <c r="BC314" s="37">
        <f>IF(BB314&gt;$V$8,1,0)</f>
        <v>0</v>
      </c>
      <c r="BD314" s="38">
        <f>IF($I314=BA$16,BB314,0)</f>
        <v>0</v>
      </c>
      <c r="BE314" s="37">
        <v>0</v>
      </c>
      <c r="BF314" s="38">
        <f>100*BE314/$V314</f>
        <v>0</v>
      </c>
      <c r="BG314" s="37">
        <f>IF(BF314&gt;$V$8,1,0)</f>
        <v>0</v>
      </c>
      <c r="BH314" s="38">
        <f>IF($I314=BE$16,BF314,0)</f>
        <v>0</v>
      </c>
      <c r="BI314" s="37">
        <v>0</v>
      </c>
      <c r="BJ314" s="38">
        <f>100*BI314/$V314</f>
        <v>0</v>
      </c>
      <c r="BK314" s="37">
        <f>IF(BJ314&gt;$V$8,1,0)</f>
        <v>0</v>
      </c>
      <c r="BL314" s="38">
        <f>IF($I314=BI$16,BJ314,0)</f>
        <v>0</v>
      </c>
      <c r="BM314" s="37">
        <v>0</v>
      </c>
      <c r="BN314" s="38">
        <f>100*BM314/$V314</f>
        <v>0</v>
      </c>
      <c r="BO314" s="37">
        <f>IF(BN314&gt;$V$8,1,0)</f>
        <v>0</v>
      </c>
      <c r="BP314" s="38">
        <f>IF($I314=BM$16,BN314,0)</f>
        <v>0</v>
      </c>
      <c r="BQ314" s="37">
        <v>0</v>
      </c>
      <c r="BR314" s="38">
        <f>100*BQ314/$V314</f>
        <v>0</v>
      </c>
      <c r="BS314" s="37">
        <f>IF(BR314&gt;$V$8,1,0)</f>
        <v>0</v>
      </c>
      <c r="BT314" s="38">
        <f>IF($I314=BQ$16,BR314,0)</f>
        <v>0</v>
      </c>
      <c r="BU314" s="37">
        <v>0</v>
      </c>
      <c r="BV314" s="38">
        <f>100*BU314/$V314</f>
        <v>0</v>
      </c>
      <c r="BW314" s="37">
        <f>IF(BV314&gt;$V$8,1,0)</f>
        <v>0</v>
      </c>
      <c r="BX314" s="38">
        <f>IF($I314=BU$16,BV314,0)</f>
        <v>0</v>
      </c>
      <c r="BY314" s="37">
        <v>0</v>
      </c>
      <c r="BZ314" s="37">
        <v>0</v>
      </c>
      <c r="CA314" s="16"/>
      <c r="CB314" s="20"/>
      <c r="CC314" s="21"/>
    </row>
    <row r="315" ht="15.75" customHeight="1">
      <c r="A315" t="s" s="32">
        <v>718</v>
      </c>
      <c r="B315" t="s" s="71">
        <f>_xlfn.IFS(H315=0,F315,K315=1,I315,L315=1,Q315)</f>
        <v>17</v>
      </c>
      <c r="C315" s="72">
        <f>_xlfn.IFS(H315=0,G315,K315=1,J315,L315=1,R315)</f>
        <v>23.7096388</v>
      </c>
      <c r="D315" t="s" s="73">
        <f>IF(F315="Lab","over","under")</f>
        <v>111</v>
      </c>
      <c r="E315" t="s" s="73">
        <v>591</v>
      </c>
      <c r="F315" t="s" s="74">
        <v>9</v>
      </c>
      <c r="G315" s="75">
        <f>AD315</f>
        <v>40.0478354460655</v>
      </c>
      <c r="H315" s="76">
        <f>K315+L315</f>
        <v>1</v>
      </c>
      <c r="I315" t="s" s="77">
        <v>5</v>
      </c>
      <c r="J315" s="75">
        <f>AB315</f>
        <v>28.9332695527386</v>
      </c>
      <c r="K315" s="25"/>
      <c r="L315" s="76">
        <v>1</v>
      </c>
      <c r="M315" s="25"/>
      <c r="N315" s="25"/>
      <c r="O315" t="s" s="73">
        <v>719</v>
      </c>
      <c r="P315" t="s" s="73">
        <v>718</v>
      </c>
      <c r="Q315" t="s" s="78">
        <v>17</v>
      </c>
      <c r="R315" s="79">
        <f>100*S315</f>
        <v>23.7096388</v>
      </c>
      <c r="S315" s="80">
        <v>0.237096388</v>
      </c>
      <c r="T315" s="28"/>
      <c r="U315" s="29">
        <v>73229</v>
      </c>
      <c r="V315" s="29">
        <v>41810</v>
      </c>
      <c r="W315" s="29">
        <v>128</v>
      </c>
      <c r="X315" s="29">
        <v>4647</v>
      </c>
      <c r="Y315" s="29">
        <v>12097</v>
      </c>
      <c r="Z315" s="31">
        <f>100*Y315/$V315</f>
        <v>28.9332695527386</v>
      </c>
      <c r="AA315" s="29">
        <f>IF(Z315&gt;$V$8,1,0)</f>
        <v>0</v>
      </c>
      <c r="AB315" s="31">
        <f>IF($I315=Y$16,Z315,0)</f>
        <v>28.9332695527386</v>
      </c>
      <c r="AC315" s="29">
        <v>16744</v>
      </c>
      <c r="AD315" s="31">
        <f>100*AC315/$V315</f>
        <v>40.0478354460655</v>
      </c>
      <c r="AE315" s="29">
        <f>IF(AD315&gt;$V$8,1,0)</f>
        <v>0</v>
      </c>
      <c r="AF315" s="31">
        <f>IF($I315=AC$16,AD315,0)</f>
        <v>0</v>
      </c>
      <c r="AG315" s="29">
        <v>1318</v>
      </c>
      <c r="AH315" s="31">
        <f>100*AG315/$V315</f>
        <v>3.15235589571873</v>
      </c>
      <c r="AI315" s="29">
        <f>IF(AH315&gt;$V$8,1,0)</f>
        <v>0</v>
      </c>
      <c r="AJ315" s="31">
        <f>IF($I315=AG$16,AH315,0)</f>
        <v>0</v>
      </c>
      <c r="AK315" s="29">
        <v>9913</v>
      </c>
      <c r="AL315" s="31">
        <f>100*AK315/$V315</f>
        <v>23.7096388423822</v>
      </c>
      <c r="AM315" s="29">
        <f>IF(AL315&gt;$V$8,1,0)</f>
        <v>0</v>
      </c>
      <c r="AN315" s="31">
        <f>IF($I315=AK$16,AL315,0)</f>
        <v>0</v>
      </c>
      <c r="AO315" s="29">
        <v>1269</v>
      </c>
      <c r="AP315" s="31">
        <f>100*AO315/$V315</f>
        <v>3.03515905285817</v>
      </c>
      <c r="AQ315" s="29">
        <f>IF(AP315&gt;$V$8,1,0)</f>
        <v>0</v>
      </c>
      <c r="AR315" s="31">
        <f>IF($I315=AO$16,AP315,0)</f>
        <v>0</v>
      </c>
      <c r="AS315" s="29">
        <v>0</v>
      </c>
      <c r="AT315" s="31">
        <f>100*AS315/$V315</f>
        <v>0</v>
      </c>
      <c r="AU315" s="29">
        <f>IF(AT315&gt;$V$8,1,0)</f>
        <v>0</v>
      </c>
      <c r="AV315" s="31">
        <f>IF($I315=AS$16,AT315,0)</f>
        <v>0</v>
      </c>
      <c r="AW315" s="29">
        <v>0</v>
      </c>
      <c r="AX315" s="31">
        <f>100*AW315/$V315</f>
        <v>0</v>
      </c>
      <c r="AY315" s="29">
        <f>IF(AX315&gt;$V$8,1,0)</f>
        <v>0</v>
      </c>
      <c r="AZ315" s="31">
        <f>IF($I315=AW$16,AX315,0)</f>
        <v>0</v>
      </c>
      <c r="BA315" s="29">
        <v>0</v>
      </c>
      <c r="BB315" s="31">
        <f>100*BA315/$V315</f>
        <v>0</v>
      </c>
      <c r="BC315" s="29">
        <f>IF(BB315&gt;$V$8,1,0)</f>
        <v>0</v>
      </c>
      <c r="BD315" s="31">
        <f>IF($I315=BA$16,BB315,0)</f>
        <v>0</v>
      </c>
      <c r="BE315" s="29">
        <v>0</v>
      </c>
      <c r="BF315" s="31">
        <f>100*BE315/$V315</f>
        <v>0</v>
      </c>
      <c r="BG315" s="29">
        <f>IF(BF315&gt;$V$8,1,0)</f>
        <v>0</v>
      </c>
      <c r="BH315" s="31">
        <f>IF($I315=BE$16,BF315,0)</f>
        <v>0</v>
      </c>
      <c r="BI315" s="29">
        <v>0</v>
      </c>
      <c r="BJ315" s="31">
        <f>100*BI315/$V315</f>
        <v>0</v>
      </c>
      <c r="BK315" s="29">
        <f>IF(BJ315&gt;$V$8,1,0)</f>
        <v>0</v>
      </c>
      <c r="BL315" s="31">
        <f>IF($I315=BI$16,BJ315,0)</f>
        <v>0</v>
      </c>
      <c r="BM315" s="29">
        <v>0</v>
      </c>
      <c r="BN315" s="31">
        <f>100*BM315/$V315</f>
        <v>0</v>
      </c>
      <c r="BO315" s="29">
        <f>IF(BN315&gt;$V$8,1,0)</f>
        <v>0</v>
      </c>
      <c r="BP315" s="31">
        <f>IF($I315=BM$16,BN315,0)</f>
        <v>0</v>
      </c>
      <c r="BQ315" s="29">
        <v>0</v>
      </c>
      <c r="BR315" s="31">
        <f>100*BQ315/$V315</f>
        <v>0</v>
      </c>
      <c r="BS315" s="29">
        <f>IF(BR315&gt;$V$8,1,0)</f>
        <v>0</v>
      </c>
      <c r="BT315" s="31">
        <f>IF($I315=BQ$16,BR315,0)</f>
        <v>0</v>
      </c>
      <c r="BU315" s="29">
        <v>0</v>
      </c>
      <c r="BV315" s="31">
        <f>100*BU315/$V315</f>
        <v>0</v>
      </c>
      <c r="BW315" s="29">
        <f>IF(BV315&gt;$V$8,1,0)</f>
        <v>0</v>
      </c>
      <c r="BX315" s="31">
        <f>IF($I315=BU$16,BV315,0)</f>
        <v>0</v>
      </c>
      <c r="BY315" s="29">
        <v>3891</v>
      </c>
      <c r="BZ315" s="29">
        <v>0</v>
      </c>
      <c r="CA315" s="28"/>
      <c r="CB315" s="20"/>
      <c r="CC315" s="21"/>
    </row>
    <row r="316" ht="15.75" customHeight="1">
      <c r="A316" t="s" s="32">
        <v>720</v>
      </c>
      <c r="B316" t="s" s="71">
        <f>_xlfn.IFS(H316=0,F316,K316=1,I316,L316=1,Q316)</f>
        <v>17</v>
      </c>
      <c r="C316" s="72">
        <f>_xlfn.IFS(H316=0,G316,K316=1,J316,L316=1,R316)</f>
        <v>20.1133144</v>
      </c>
      <c r="D316" t="s" s="68">
        <f>IF(F316="Lab","over","under")</f>
        <v>111</v>
      </c>
      <c r="E316" t="s" s="68">
        <v>591</v>
      </c>
      <c r="F316" t="s" s="74">
        <v>9</v>
      </c>
      <c r="G316" s="81">
        <f>AD316</f>
        <v>39.9269543230398</v>
      </c>
      <c r="H316" s="82">
        <f>K316+L316</f>
        <v>1</v>
      </c>
      <c r="I316" t="s" s="77">
        <v>5</v>
      </c>
      <c r="J316" s="81">
        <f>AB316</f>
        <v>23.6063961791492</v>
      </c>
      <c r="K316" s="13"/>
      <c r="L316" s="82">
        <v>1</v>
      </c>
      <c r="M316" s="13"/>
      <c r="N316" s="13"/>
      <c r="O316" t="s" s="68">
        <v>721</v>
      </c>
      <c r="P316" t="s" s="68">
        <v>720</v>
      </c>
      <c r="Q316" t="s" s="78">
        <v>17</v>
      </c>
      <c r="R316" s="83">
        <f>100*S316</f>
        <v>20.1133144</v>
      </c>
      <c r="S316" s="35">
        <v>0.201133144</v>
      </c>
      <c r="T316" s="16"/>
      <c r="U316" s="37">
        <v>74927</v>
      </c>
      <c r="V316" s="37">
        <v>42713</v>
      </c>
      <c r="W316" s="37">
        <v>167</v>
      </c>
      <c r="X316" s="37">
        <v>6971</v>
      </c>
      <c r="Y316" s="37">
        <v>10083</v>
      </c>
      <c r="Z316" s="38">
        <f>100*Y316/$V316</f>
        <v>23.6063961791492</v>
      </c>
      <c r="AA316" s="37">
        <f>IF(Z316&gt;$V$8,1,0)</f>
        <v>0</v>
      </c>
      <c r="AB316" s="38">
        <f>IF($I316=Y$16,Z316,0)</f>
        <v>23.6063961791492</v>
      </c>
      <c r="AC316" s="37">
        <v>17054</v>
      </c>
      <c r="AD316" s="38">
        <f>100*AC316/$V316</f>
        <v>39.9269543230398</v>
      </c>
      <c r="AE316" s="37">
        <f>IF(AD316&gt;$V$8,1,0)</f>
        <v>0</v>
      </c>
      <c r="AF316" s="38">
        <f>IF($I316=AC$16,AD316,0)</f>
        <v>0</v>
      </c>
      <c r="AG316" s="37">
        <v>1365</v>
      </c>
      <c r="AH316" s="38">
        <f>100*AG316/$V316</f>
        <v>3.1957483670077</v>
      </c>
      <c r="AI316" s="37">
        <f>IF(AH316&gt;$V$8,1,0)</f>
        <v>0</v>
      </c>
      <c r="AJ316" s="38">
        <f>IF($I316=AG$16,AH316,0)</f>
        <v>0</v>
      </c>
      <c r="AK316" s="37">
        <v>8591</v>
      </c>
      <c r="AL316" s="38">
        <f>100*AK316/$V316</f>
        <v>20.1133144475921</v>
      </c>
      <c r="AM316" s="37">
        <f>IF(AL316&gt;$V$8,1,0)</f>
        <v>0</v>
      </c>
      <c r="AN316" s="38">
        <f>IF($I316=AK$16,AL316,0)</f>
        <v>0</v>
      </c>
      <c r="AO316" s="37">
        <v>4590</v>
      </c>
      <c r="AP316" s="38">
        <f>100*AO316/$V316</f>
        <v>10.7461428604874</v>
      </c>
      <c r="AQ316" s="37">
        <f>IF(AP316&gt;$V$8,1,0)</f>
        <v>0</v>
      </c>
      <c r="AR316" s="38">
        <f>IF($I316=AO$16,AP316,0)</f>
        <v>0</v>
      </c>
      <c r="AS316" s="37">
        <v>0</v>
      </c>
      <c r="AT316" s="38">
        <f>100*AS316/$V316</f>
        <v>0</v>
      </c>
      <c r="AU316" s="37">
        <f>IF(AT316&gt;$V$8,1,0)</f>
        <v>0</v>
      </c>
      <c r="AV316" s="38">
        <f>IF($I316=AS$16,AT316,0)</f>
        <v>0</v>
      </c>
      <c r="AW316" s="37">
        <v>0</v>
      </c>
      <c r="AX316" s="38">
        <f>100*AW316/$V316</f>
        <v>0</v>
      </c>
      <c r="AY316" s="37">
        <f>IF(AX316&gt;$V$8,1,0)</f>
        <v>0</v>
      </c>
      <c r="AZ316" s="38">
        <f>IF($I316=AW$16,AX316,0)</f>
        <v>0</v>
      </c>
      <c r="BA316" s="37">
        <v>0</v>
      </c>
      <c r="BB316" s="38">
        <f>100*BA316/$V316</f>
        <v>0</v>
      </c>
      <c r="BC316" s="37">
        <f>IF(BB316&gt;$V$8,1,0)</f>
        <v>0</v>
      </c>
      <c r="BD316" s="38">
        <f>IF($I316=BA$16,BB316,0)</f>
        <v>0</v>
      </c>
      <c r="BE316" s="37">
        <v>0</v>
      </c>
      <c r="BF316" s="38">
        <f>100*BE316/$V316</f>
        <v>0</v>
      </c>
      <c r="BG316" s="37">
        <f>IF(BF316&gt;$V$8,1,0)</f>
        <v>0</v>
      </c>
      <c r="BH316" s="38">
        <f>IF($I316=BE$16,BF316,0)</f>
        <v>0</v>
      </c>
      <c r="BI316" s="37">
        <v>0</v>
      </c>
      <c r="BJ316" s="38">
        <f>100*BI316/$V316</f>
        <v>0</v>
      </c>
      <c r="BK316" s="37">
        <f>IF(BJ316&gt;$V$8,1,0)</f>
        <v>0</v>
      </c>
      <c r="BL316" s="38">
        <f>IF($I316=BI$16,BJ316,0)</f>
        <v>0</v>
      </c>
      <c r="BM316" s="37">
        <v>0</v>
      </c>
      <c r="BN316" s="38">
        <f>100*BM316/$V316</f>
        <v>0</v>
      </c>
      <c r="BO316" s="37">
        <f>IF(BN316&gt;$V$8,1,0)</f>
        <v>0</v>
      </c>
      <c r="BP316" s="38">
        <f>IF($I316=BM$16,BN316,0)</f>
        <v>0</v>
      </c>
      <c r="BQ316" s="37">
        <v>0</v>
      </c>
      <c r="BR316" s="38">
        <f>100*BQ316/$V316</f>
        <v>0</v>
      </c>
      <c r="BS316" s="37">
        <f>IF(BR316&gt;$V$8,1,0)</f>
        <v>0</v>
      </c>
      <c r="BT316" s="38">
        <f>IF($I316=BQ$16,BR316,0)</f>
        <v>0</v>
      </c>
      <c r="BU316" s="37">
        <v>0</v>
      </c>
      <c r="BV316" s="38">
        <f>100*BU316/$V316</f>
        <v>0</v>
      </c>
      <c r="BW316" s="37">
        <f>IF(BV316&gt;$V$8,1,0)</f>
        <v>0</v>
      </c>
      <c r="BX316" s="38">
        <f>IF($I316=BU$16,BV316,0)</f>
        <v>0</v>
      </c>
      <c r="BY316" s="37">
        <v>0</v>
      </c>
      <c r="BZ316" s="37">
        <v>0</v>
      </c>
      <c r="CA316" s="16"/>
      <c r="CB316" s="20"/>
      <c r="CC316" s="21"/>
    </row>
    <row r="317" ht="15.75" customHeight="1">
      <c r="A317" t="s" s="32">
        <v>722</v>
      </c>
      <c r="B317" t="s" s="71">
        <f>_xlfn.IFS(H317=0,F317,K317=1,I317,L317=1,Q317)</f>
        <v>9</v>
      </c>
      <c r="C317" s="72">
        <f>_xlfn.IFS(H317=0,G317,K317=1,J317,L317=1,R317)</f>
        <v>39.9187895779958</v>
      </c>
      <c r="D317" t="s" s="73">
        <f>IF(F317="Lab","over","under")</f>
        <v>111</v>
      </c>
      <c r="E317" t="s" s="73">
        <v>591</v>
      </c>
      <c r="F317" t="s" s="74">
        <v>9</v>
      </c>
      <c r="G317" s="75">
        <f>AD317</f>
        <v>39.9187895779958</v>
      </c>
      <c r="H317" s="76">
        <f>K317+L317</f>
        <v>0</v>
      </c>
      <c r="I317" t="s" s="77">
        <v>17</v>
      </c>
      <c r="J317" s="75">
        <f>AN317</f>
        <v>19.144873592111</v>
      </c>
      <c r="K317" s="25"/>
      <c r="L317" s="25"/>
      <c r="M317" s="25"/>
      <c r="N317" s="25"/>
      <c r="O317" t="s" s="73">
        <v>723</v>
      </c>
      <c r="P317" t="s" s="73">
        <v>722</v>
      </c>
      <c r="Q317" t="s" s="78">
        <v>5</v>
      </c>
      <c r="R317" s="79">
        <f>100*S317</f>
        <v>16.3484314</v>
      </c>
      <c r="S317" s="80">
        <v>0.163484314</v>
      </c>
      <c r="T317" s="28"/>
      <c r="U317" s="29">
        <v>73168</v>
      </c>
      <c r="V317" s="29">
        <v>41374</v>
      </c>
      <c r="W317" s="29">
        <v>108</v>
      </c>
      <c r="X317" s="29">
        <v>8595</v>
      </c>
      <c r="Y317" s="29">
        <v>6764</v>
      </c>
      <c r="Z317" s="31">
        <f>100*Y317/$V317</f>
        <v>16.3484313820274</v>
      </c>
      <c r="AA317" s="29">
        <f>IF(Z317&gt;$V$8,1,0)</f>
        <v>0</v>
      </c>
      <c r="AB317" s="31">
        <f>IF($I317=Y$16,Z317,0)</f>
        <v>0</v>
      </c>
      <c r="AC317" s="29">
        <v>16516</v>
      </c>
      <c r="AD317" s="31">
        <f>100*AC317/$V317</f>
        <v>39.9187895779958</v>
      </c>
      <c r="AE317" s="29">
        <f>IF(AD317&gt;$V$8,1,0)</f>
        <v>0</v>
      </c>
      <c r="AF317" s="31">
        <f>IF($I317=AC$16,AD317,0)</f>
        <v>0</v>
      </c>
      <c r="AG317" s="29">
        <v>1446</v>
      </c>
      <c r="AH317" s="31">
        <f>100*AG317/$V317</f>
        <v>3.49494851839319</v>
      </c>
      <c r="AI317" s="29">
        <f>IF(AH317&gt;$V$8,1,0)</f>
        <v>0</v>
      </c>
      <c r="AJ317" s="31">
        <f>IF($I317=AG$16,AH317,0)</f>
        <v>0</v>
      </c>
      <c r="AK317" s="29">
        <v>7921</v>
      </c>
      <c r="AL317" s="31">
        <f>100*AK317/$V317</f>
        <v>19.144873592111</v>
      </c>
      <c r="AM317" s="29">
        <f>IF(AL317&gt;$V$8,1,0)</f>
        <v>0</v>
      </c>
      <c r="AN317" s="31">
        <f>IF($I317=AK$16,AL317,0)</f>
        <v>19.144873592111</v>
      </c>
      <c r="AO317" s="29">
        <v>1760</v>
      </c>
      <c r="AP317" s="31">
        <f>100*AO317/$V317</f>
        <v>4.25387924783681</v>
      </c>
      <c r="AQ317" s="29">
        <f>IF(AP317&gt;$V$8,1,0)</f>
        <v>0</v>
      </c>
      <c r="AR317" s="31">
        <f>IF($I317=AO$16,AP317,0)</f>
        <v>0</v>
      </c>
      <c r="AS317" s="29">
        <v>0</v>
      </c>
      <c r="AT317" s="31">
        <f>100*AS317/$V317</f>
        <v>0</v>
      </c>
      <c r="AU317" s="29">
        <f>IF(AT317&gt;$V$8,1,0)</f>
        <v>0</v>
      </c>
      <c r="AV317" s="31">
        <f>IF($I317=AS$16,AT317,0)</f>
        <v>0</v>
      </c>
      <c r="AW317" s="29">
        <v>3629</v>
      </c>
      <c r="AX317" s="31">
        <f>100*AW317/$V317</f>
        <v>8.77120897181805</v>
      </c>
      <c r="AY317" s="29">
        <f>IF(AX317&gt;$V$8,1,0)</f>
        <v>0</v>
      </c>
      <c r="AZ317" s="31">
        <f>IF($I317=AW$16,AX317,0)</f>
        <v>0</v>
      </c>
      <c r="BA317" s="29">
        <v>0</v>
      </c>
      <c r="BB317" s="31">
        <f>100*BA317/$V317</f>
        <v>0</v>
      </c>
      <c r="BC317" s="29">
        <f>IF(BB317&gt;$V$8,1,0)</f>
        <v>0</v>
      </c>
      <c r="BD317" s="31">
        <f>IF($I317=BA$16,BB317,0)</f>
        <v>0</v>
      </c>
      <c r="BE317" s="29">
        <v>0</v>
      </c>
      <c r="BF317" s="31">
        <f>100*BE317/$V317</f>
        <v>0</v>
      </c>
      <c r="BG317" s="29">
        <f>IF(BF317&gt;$V$8,1,0)</f>
        <v>0</v>
      </c>
      <c r="BH317" s="31">
        <f>IF($I317=BE$16,BF317,0)</f>
        <v>0</v>
      </c>
      <c r="BI317" s="29">
        <v>0</v>
      </c>
      <c r="BJ317" s="31">
        <f>100*BI317/$V317</f>
        <v>0</v>
      </c>
      <c r="BK317" s="29">
        <f>IF(BJ317&gt;$V$8,1,0)</f>
        <v>0</v>
      </c>
      <c r="BL317" s="31">
        <f>IF($I317=BI$16,BJ317,0)</f>
        <v>0</v>
      </c>
      <c r="BM317" s="29">
        <v>0</v>
      </c>
      <c r="BN317" s="31">
        <f>100*BM317/$V317</f>
        <v>0</v>
      </c>
      <c r="BO317" s="29">
        <f>IF(BN317&gt;$V$8,1,0)</f>
        <v>0</v>
      </c>
      <c r="BP317" s="31">
        <f>IF($I317=BM$16,BN317,0)</f>
        <v>0</v>
      </c>
      <c r="BQ317" s="29">
        <v>0</v>
      </c>
      <c r="BR317" s="31">
        <f>100*BQ317/$V317</f>
        <v>0</v>
      </c>
      <c r="BS317" s="29">
        <f>IF(BR317&gt;$V$8,1,0)</f>
        <v>0</v>
      </c>
      <c r="BT317" s="31">
        <f>IF($I317=BQ$16,BR317,0)</f>
        <v>0</v>
      </c>
      <c r="BU317" s="29">
        <v>0</v>
      </c>
      <c r="BV317" s="31">
        <f>100*BU317/$V317</f>
        <v>0</v>
      </c>
      <c r="BW317" s="29">
        <f>IF(BV317&gt;$V$8,1,0)</f>
        <v>0</v>
      </c>
      <c r="BX317" s="31">
        <f>IF($I317=BU$16,BV317,0)</f>
        <v>0</v>
      </c>
      <c r="BY317" s="29">
        <v>0</v>
      </c>
      <c r="BZ317" s="29">
        <v>0</v>
      </c>
      <c r="CA317" s="28"/>
      <c r="CB317" s="20"/>
      <c r="CC317" s="21"/>
    </row>
    <row r="318" ht="15.75" customHeight="1">
      <c r="A318" t="s" s="32">
        <v>724</v>
      </c>
      <c r="B318" t="s" s="71">
        <f>_xlfn.IFS(H318=0,F318,K318=1,I318,L318=1,Q318)</f>
        <v>9</v>
      </c>
      <c r="C318" s="72">
        <f>_xlfn.IFS(H318=0,G318,K318=1,J318,L318=1,R318)</f>
        <v>39.8600114276386</v>
      </c>
      <c r="D318" t="s" s="68">
        <f>IF(F318="Lab","over","under")</f>
        <v>111</v>
      </c>
      <c r="E318" t="s" s="68">
        <v>591</v>
      </c>
      <c r="F318" t="s" s="74">
        <v>9</v>
      </c>
      <c r="G318" s="81">
        <f>AD318</f>
        <v>39.8600114276386</v>
      </c>
      <c r="H318" s="82">
        <f>K318+L318</f>
        <v>0</v>
      </c>
      <c r="I318" t="s" s="77">
        <v>5</v>
      </c>
      <c r="J318" s="81">
        <f>AB318</f>
        <v>30.8240143661742</v>
      </c>
      <c r="K318" s="13"/>
      <c r="L318" s="13"/>
      <c r="M318" s="13"/>
      <c r="N318" s="13"/>
      <c r="O318" t="s" s="68">
        <v>725</v>
      </c>
      <c r="P318" t="s" s="68">
        <v>724</v>
      </c>
      <c r="Q318" t="s" s="78">
        <v>17</v>
      </c>
      <c r="R318" s="83">
        <f>100*S318</f>
        <v>16.7843441</v>
      </c>
      <c r="S318" s="35">
        <v>0.167843441</v>
      </c>
      <c r="T318" s="16"/>
      <c r="U318" s="37">
        <v>74901</v>
      </c>
      <c r="V318" s="37">
        <v>49004</v>
      </c>
      <c r="W318" s="37">
        <v>196</v>
      </c>
      <c r="X318" s="37">
        <v>4428</v>
      </c>
      <c r="Y318" s="37">
        <v>15105</v>
      </c>
      <c r="Z318" s="38">
        <f>100*Y318/$V318</f>
        <v>30.8240143661742</v>
      </c>
      <c r="AA318" s="37">
        <f>IF(Z318&gt;$V$8,1,0)</f>
        <v>0</v>
      </c>
      <c r="AB318" s="38">
        <f>IF($I318=Y$16,Z318,0)</f>
        <v>30.8240143661742</v>
      </c>
      <c r="AC318" s="37">
        <v>19533</v>
      </c>
      <c r="AD318" s="38">
        <f>100*AC318/$V318</f>
        <v>39.8600114276386</v>
      </c>
      <c r="AE318" s="37">
        <f>IF(AD318&gt;$V$8,1,0)</f>
        <v>0</v>
      </c>
      <c r="AF318" s="38">
        <f>IF($I318=AC$16,AD318,0)</f>
        <v>0</v>
      </c>
      <c r="AG318" s="37">
        <v>3252</v>
      </c>
      <c r="AH318" s="38">
        <f>100*AG318/$V318</f>
        <v>6.63619296383969</v>
      </c>
      <c r="AI318" s="37">
        <f>IF(AH318&gt;$V$8,1,0)</f>
        <v>0</v>
      </c>
      <c r="AJ318" s="38">
        <f>IF($I318=AG$16,AH318,0)</f>
        <v>0</v>
      </c>
      <c r="AK318" s="37">
        <v>8225</v>
      </c>
      <c r="AL318" s="38">
        <f>100*AK318/$V318</f>
        <v>16.7843441351726</v>
      </c>
      <c r="AM318" s="37">
        <f>IF(AL318&gt;$V$8,1,0)</f>
        <v>0</v>
      </c>
      <c r="AN318" s="38">
        <f>IF($I318=AK$16,AL318,0)</f>
        <v>0</v>
      </c>
      <c r="AO318" s="37">
        <v>2556</v>
      </c>
      <c r="AP318" s="38">
        <f>100*AO318/$V318</f>
        <v>5.21590074279651</v>
      </c>
      <c r="AQ318" s="37">
        <f>IF(AP318&gt;$V$8,1,0)</f>
        <v>0</v>
      </c>
      <c r="AR318" s="38">
        <f>IF($I318=AO$16,AP318,0)</f>
        <v>0</v>
      </c>
      <c r="AS318" s="37">
        <v>0</v>
      </c>
      <c r="AT318" s="38">
        <f>100*AS318/$V318</f>
        <v>0</v>
      </c>
      <c r="AU318" s="37">
        <f>IF(AT318&gt;$V$8,1,0)</f>
        <v>0</v>
      </c>
      <c r="AV318" s="38">
        <f>IF($I318=AS$16,AT318,0)</f>
        <v>0</v>
      </c>
      <c r="AW318" s="37">
        <v>0</v>
      </c>
      <c r="AX318" s="38">
        <f>100*AW318/$V318</f>
        <v>0</v>
      </c>
      <c r="AY318" s="37">
        <f>IF(AX318&gt;$V$8,1,0)</f>
        <v>0</v>
      </c>
      <c r="AZ318" s="38">
        <f>IF($I318=AW$16,AX318,0)</f>
        <v>0</v>
      </c>
      <c r="BA318" s="37">
        <v>0</v>
      </c>
      <c r="BB318" s="38">
        <f>100*BA318/$V318</f>
        <v>0</v>
      </c>
      <c r="BC318" s="37">
        <f>IF(BB318&gt;$V$8,1,0)</f>
        <v>0</v>
      </c>
      <c r="BD318" s="38">
        <f>IF($I318=BA$16,BB318,0)</f>
        <v>0</v>
      </c>
      <c r="BE318" s="37">
        <v>0</v>
      </c>
      <c r="BF318" s="38">
        <f>100*BE318/$V318</f>
        <v>0</v>
      </c>
      <c r="BG318" s="37">
        <f>IF(BF318&gt;$V$8,1,0)</f>
        <v>0</v>
      </c>
      <c r="BH318" s="38">
        <f>IF($I318=BE$16,BF318,0)</f>
        <v>0</v>
      </c>
      <c r="BI318" s="37">
        <v>0</v>
      </c>
      <c r="BJ318" s="38">
        <f>100*BI318/$V318</f>
        <v>0</v>
      </c>
      <c r="BK318" s="37">
        <f>IF(BJ318&gt;$V$8,1,0)</f>
        <v>0</v>
      </c>
      <c r="BL318" s="38">
        <f>IF($I318=BI$16,BJ318,0)</f>
        <v>0</v>
      </c>
      <c r="BM318" s="37">
        <v>0</v>
      </c>
      <c r="BN318" s="38">
        <f>100*BM318/$V318</f>
        <v>0</v>
      </c>
      <c r="BO318" s="37">
        <f>IF(BN318&gt;$V$8,1,0)</f>
        <v>0</v>
      </c>
      <c r="BP318" s="38">
        <f>IF($I318=BM$16,BN318,0)</f>
        <v>0</v>
      </c>
      <c r="BQ318" s="37">
        <v>0</v>
      </c>
      <c r="BR318" s="38">
        <f>100*BQ318/$V318</f>
        <v>0</v>
      </c>
      <c r="BS318" s="37">
        <f>IF(BR318&gt;$V$8,1,0)</f>
        <v>0</v>
      </c>
      <c r="BT318" s="38">
        <f>IF($I318=BQ$16,BR318,0)</f>
        <v>0</v>
      </c>
      <c r="BU318" s="37">
        <v>0</v>
      </c>
      <c r="BV318" s="38">
        <f>100*BU318/$V318</f>
        <v>0</v>
      </c>
      <c r="BW318" s="37">
        <f>IF(BV318&gt;$V$8,1,0)</f>
        <v>0</v>
      </c>
      <c r="BX318" s="38">
        <f>IF($I318=BU$16,BV318,0)</f>
        <v>0</v>
      </c>
      <c r="BY318" s="37">
        <v>292</v>
      </c>
      <c r="BZ318" s="37">
        <v>0</v>
      </c>
      <c r="CA318" s="16"/>
      <c r="CB318" s="20"/>
      <c r="CC318" s="21"/>
    </row>
    <row r="319" ht="15.75" customHeight="1">
      <c r="A319" t="s" s="32">
        <v>726</v>
      </c>
      <c r="B319" t="s" s="71">
        <f>_xlfn.IFS(H319=0,F319,K319=1,I319,L319=1,Q319)</f>
        <v>17</v>
      </c>
      <c r="C319" s="72">
        <f>_xlfn.IFS(H319=0,G319,K319=1,J319,L319=1,R319)</f>
        <v>25.7163478888488</v>
      </c>
      <c r="D319" t="s" s="73">
        <f>IF(F319="Lab","over","under")</f>
        <v>111</v>
      </c>
      <c r="E319" t="s" s="73">
        <v>591</v>
      </c>
      <c r="F319" t="s" s="74">
        <v>9</v>
      </c>
      <c r="G319" s="75">
        <f>AD319</f>
        <v>39.8460242992903</v>
      </c>
      <c r="H319" s="76">
        <f>K319+L319</f>
        <v>1</v>
      </c>
      <c r="I319" t="s" s="77">
        <v>17</v>
      </c>
      <c r="J319" s="75">
        <f>AN319</f>
        <v>25.7163478888488</v>
      </c>
      <c r="K319" s="76">
        <v>1</v>
      </c>
      <c r="L319" s="25"/>
      <c r="M319" s="25"/>
      <c r="N319" s="25"/>
      <c r="O319" t="s" s="73">
        <v>727</v>
      </c>
      <c r="P319" t="s" s="73">
        <v>726</v>
      </c>
      <c r="Q319" t="s" s="78">
        <v>5</v>
      </c>
      <c r="R319" s="79">
        <f>100*S319</f>
        <v>15.6189101</v>
      </c>
      <c r="S319" s="80">
        <v>0.156189101</v>
      </c>
      <c r="T319" s="28"/>
      <c r="U319" s="29">
        <v>73226</v>
      </c>
      <c r="V319" s="29">
        <v>41565</v>
      </c>
      <c r="W319" s="29">
        <v>162</v>
      </c>
      <c r="X319" s="29">
        <v>5873</v>
      </c>
      <c r="Y319" s="29">
        <v>6492</v>
      </c>
      <c r="Z319" s="31">
        <f>100*Y319/$V319</f>
        <v>15.6189101407434</v>
      </c>
      <c r="AA319" s="29">
        <f>IF(Z319&gt;$V$8,1,0)</f>
        <v>0</v>
      </c>
      <c r="AB319" s="31">
        <f>IF($I319=Y$16,Z319,0)</f>
        <v>0</v>
      </c>
      <c r="AC319" s="29">
        <v>16562</v>
      </c>
      <c r="AD319" s="31">
        <f>100*AC319/$V319</f>
        <v>39.8460242992903</v>
      </c>
      <c r="AE319" s="29">
        <f>IF(AD319&gt;$V$8,1,0)</f>
        <v>0</v>
      </c>
      <c r="AF319" s="31">
        <f>IF($I319=AC$16,AD319,0)</f>
        <v>0</v>
      </c>
      <c r="AG319" s="29">
        <v>4208</v>
      </c>
      <c r="AH319" s="31">
        <f>100*AG319/$V319</f>
        <v>10.1239023216649</v>
      </c>
      <c r="AI319" s="29">
        <f>IF(AH319&gt;$V$8,1,0)</f>
        <v>0</v>
      </c>
      <c r="AJ319" s="31">
        <f>IF($I319=AG$16,AH319,0)</f>
        <v>0</v>
      </c>
      <c r="AK319" s="29">
        <v>10689</v>
      </c>
      <c r="AL319" s="31">
        <f>100*AK319/$V319</f>
        <v>25.7163478888488</v>
      </c>
      <c r="AM319" s="29">
        <f>IF(AL319&gt;$V$8,1,0)</f>
        <v>0</v>
      </c>
      <c r="AN319" s="31">
        <f>IF($I319=AK$16,AL319,0)</f>
        <v>25.7163478888488</v>
      </c>
      <c r="AO319" s="29">
        <v>2366</v>
      </c>
      <c r="AP319" s="31">
        <f>100*AO319/$V319</f>
        <v>5.6922891856129</v>
      </c>
      <c r="AQ319" s="29">
        <f>IF(AP319&gt;$V$8,1,0)</f>
        <v>0</v>
      </c>
      <c r="AR319" s="31">
        <f>IF($I319=AO$16,AP319,0)</f>
        <v>0</v>
      </c>
      <c r="AS319" s="29">
        <v>0</v>
      </c>
      <c r="AT319" s="31">
        <f>100*AS319/$V319</f>
        <v>0</v>
      </c>
      <c r="AU319" s="29">
        <f>IF(AT319&gt;$V$8,1,0)</f>
        <v>0</v>
      </c>
      <c r="AV319" s="31">
        <f>IF($I319=AS$16,AT319,0)</f>
        <v>0</v>
      </c>
      <c r="AW319" s="29">
        <v>0</v>
      </c>
      <c r="AX319" s="31">
        <f>100*AW319/$V319</f>
        <v>0</v>
      </c>
      <c r="AY319" s="29">
        <f>IF(AX319&gt;$V$8,1,0)</f>
        <v>0</v>
      </c>
      <c r="AZ319" s="31">
        <f>IF($I319=AW$16,AX319,0)</f>
        <v>0</v>
      </c>
      <c r="BA319" s="29">
        <v>0</v>
      </c>
      <c r="BB319" s="31">
        <f>100*BA319/$V319</f>
        <v>0</v>
      </c>
      <c r="BC319" s="29">
        <f>IF(BB319&gt;$V$8,1,0)</f>
        <v>0</v>
      </c>
      <c r="BD319" s="31">
        <f>IF($I319=BA$16,BB319,0)</f>
        <v>0</v>
      </c>
      <c r="BE319" s="29">
        <v>0</v>
      </c>
      <c r="BF319" s="31">
        <f>100*BE319/$V319</f>
        <v>0</v>
      </c>
      <c r="BG319" s="29">
        <f>IF(BF319&gt;$V$8,1,0)</f>
        <v>0</v>
      </c>
      <c r="BH319" s="31">
        <f>IF($I319=BE$16,BF319,0)</f>
        <v>0</v>
      </c>
      <c r="BI319" s="29">
        <v>0</v>
      </c>
      <c r="BJ319" s="31">
        <f>100*BI319/$V319</f>
        <v>0</v>
      </c>
      <c r="BK319" s="29">
        <f>IF(BJ319&gt;$V$8,1,0)</f>
        <v>0</v>
      </c>
      <c r="BL319" s="31">
        <f>IF($I319=BI$16,BJ319,0)</f>
        <v>0</v>
      </c>
      <c r="BM319" s="29">
        <v>0</v>
      </c>
      <c r="BN319" s="31">
        <f>100*BM319/$V319</f>
        <v>0</v>
      </c>
      <c r="BO319" s="29">
        <f>IF(BN319&gt;$V$8,1,0)</f>
        <v>0</v>
      </c>
      <c r="BP319" s="31">
        <f>IF($I319=BM$16,BN319,0)</f>
        <v>0</v>
      </c>
      <c r="BQ319" s="29">
        <v>0</v>
      </c>
      <c r="BR319" s="31">
        <f>100*BQ319/$V319</f>
        <v>0</v>
      </c>
      <c r="BS319" s="29">
        <f>IF(BR319&gt;$V$8,1,0)</f>
        <v>0</v>
      </c>
      <c r="BT319" s="31">
        <f>IF($I319=BQ$16,BR319,0)</f>
        <v>0</v>
      </c>
      <c r="BU319" s="29">
        <v>0</v>
      </c>
      <c r="BV319" s="31">
        <f>100*BU319/$V319</f>
        <v>0</v>
      </c>
      <c r="BW319" s="29">
        <f>IF(BV319&gt;$V$8,1,0)</f>
        <v>0</v>
      </c>
      <c r="BX319" s="31">
        <f>IF($I319=BU$16,BV319,0)</f>
        <v>0</v>
      </c>
      <c r="BY319" s="29">
        <v>0</v>
      </c>
      <c r="BZ319" s="29">
        <v>0</v>
      </c>
      <c r="CA319" s="28"/>
      <c r="CB319" s="20"/>
      <c r="CC319" s="21"/>
    </row>
    <row r="320" ht="15.75" customHeight="1">
      <c r="A320" t="s" s="32">
        <v>728</v>
      </c>
      <c r="B320" t="s" s="71">
        <f>_xlfn.IFS(H320=0,F320,K320=1,I320,L320=1,Q320)</f>
        <v>25</v>
      </c>
      <c r="C320" s="72">
        <f>_xlfn.IFS(H320=0,G320,K320=1,J320,L320=1,R320)</f>
        <v>31.399365860584</v>
      </c>
      <c r="D320" t="s" s="68">
        <f>IF(F320="Lab","over","under")</f>
        <v>111</v>
      </c>
      <c r="E320" t="s" s="68">
        <v>591</v>
      </c>
      <c r="F320" t="s" s="74">
        <v>9</v>
      </c>
      <c r="G320" s="81">
        <f>AD320</f>
        <v>39.8017131229</v>
      </c>
      <c r="H320" s="82">
        <f>K320+L320</f>
        <v>1</v>
      </c>
      <c r="I320" t="s" s="77">
        <v>25</v>
      </c>
      <c r="J320" s="81">
        <f>AV320</f>
        <v>31.399365860584</v>
      </c>
      <c r="K320" s="82">
        <v>1</v>
      </c>
      <c r="L320" s="13"/>
      <c r="M320" s="13"/>
      <c r="N320" s="13"/>
      <c r="O320" t="s" s="68">
        <v>729</v>
      </c>
      <c r="P320" t="s" s="68">
        <v>728</v>
      </c>
      <c r="Q320" t="s" s="78">
        <v>5</v>
      </c>
      <c r="R320" s="83">
        <f>100*S320</f>
        <v>14.0883063</v>
      </c>
      <c r="S320" s="35">
        <v>0.140883063</v>
      </c>
      <c r="T320" s="16"/>
      <c r="U320" s="37">
        <v>72176</v>
      </c>
      <c r="V320" s="37">
        <v>42262</v>
      </c>
      <c r="W320" s="37">
        <v>161</v>
      </c>
      <c r="X320" s="37">
        <v>3551</v>
      </c>
      <c r="Y320" s="37">
        <v>5954</v>
      </c>
      <c r="Z320" s="38">
        <f>100*Y320/$V320</f>
        <v>14.0883062798732</v>
      </c>
      <c r="AA320" s="37">
        <f>IF(Z320&gt;$V$8,1,0)</f>
        <v>0</v>
      </c>
      <c r="AB320" s="38">
        <f>IF($I320=Y$16,Z320,0)</f>
        <v>0</v>
      </c>
      <c r="AC320" s="37">
        <v>16821</v>
      </c>
      <c r="AD320" s="38">
        <f>100*AC320/$V320</f>
        <v>39.8017131229</v>
      </c>
      <c r="AE320" s="37">
        <f>IF(AD320&gt;$V$8,1,0)</f>
        <v>0</v>
      </c>
      <c r="AF320" s="38">
        <f>IF($I320=AC$16,AD320,0)</f>
        <v>0</v>
      </c>
      <c r="AG320" s="37">
        <v>1005</v>
      </c>
      <c r="AH320" s="38">
        <f>100*AG320/$V320</f>
        <v>2.37802281008944</v>
      </c>
      <c r="AI320" s="37">
        <f>IF(AH320&gt;$V$8,1,0)</f>
        <v>0</v>
      </c>
      <c r="AJ320" s="38">
        <f>IF($I320=AG$16,AH320,0)</f>
        <v>0</v>
      </c>
      <c r="AK320" s="37">
        <v>3415</v>
      </c>
      <c r="AL320" s="38">
        <f>100*AK320/$V320</f>
        <v>8.080545170602431</v>
      </c>
      <c r="AM320" s="37">
        <f>IF(AL320&gt;$V$8,1,0)</f>
        <v>0</v>
      </c>
      <c r="AN320" s="38">
        <f>IF($I320=AK$16,AL320,0)</f>
        <v>0</v>
      </c>
      <c r="AO320" s="37">
        <v>1327</v>
      </c>
      <c r="AP320" s="38">
        <f>100*AO320/$V320</f>
        <v>3.1399365860584</v>
      </c>
      <c r="AQ320" s="37">
        <f>IF(AP320&gt;$V$8,1,0)</f>
        <v>0</v>
      </c>
      <c r="AR320" s="38">
        <f>IF($I320=AO$16,AP320,0)</f>
        <v>0</v>
      </c>
      <c r="AS320" s="37">
        <v>13270</v>
      </c>
      <c r="AT320" s="38">
        <f>100*AS320/$V320</f>
        <v>31.399365860584</v>
      </c>
      <c r="AU320" s="37">
        <f>IF(AT320&gt;$V$8,1,0)</f>
        <v>0</v>
      </c>
      <c r="AV320" s="38">
        <f>IF($I320=AS$16,AT320,0)</f>
        <v>31.399365860584</v>
      </c>
      <c r="AW320" s="37">
        <v>0</v>
      </c>
      <c r="AX320" s="38">
        <f>100*AW320/$V320</f>
        <v>0</v>
      </c>
      <c r="AY320" s="37">
        <f>IF(AX320&gt;$V$8,1,0)</f>
        <v>0</v>
      </c>
      <c r="AZ320" s="38">
        <f>IF($I320=AW$16,AX320,0)</f>
        <v>0</v>
      </c>
      <c r="BA320" s="37">
        <v>0</v>
      </c>
      <c r="BB320" s="38">
        <f>100*BA320/$V320</f>
        <v>0</v>
      </c>
      <c r="BC320" s="37">
        <f>IF(BB320&gt;$V$8,1,0)</f>
        <v>0</v>
      </c>
      <c r="BD320" s="38">
        <f>IF($I320=BA$16,BB320,0)</f>
        <v>0</v>
      </c>
      <c r="BE320" s="37">
        <v>0</v>
      </c>
      <c r="BF320" s="38">
        <f>100*BE320/$V320</f>
        <v>0</v>
      </c>
      <c r="BG320" s="37">
        <f>IF(BF320&gt;$V$8,1,0)</f>
        <v>0</v>
      </c>
      <c r="BH320" s="38">
        <f>IF($I320=BE$16,BF320,0)</f>
        <v>0</v>
      </c>
      <c r="BI320" s="37">
        <v>0</v>
      </c>
      <c r="BJ320" s="38">
        <f>100*BI320/$V320</f>
        <v>0</v>
      </c>
      <c r="BK320" s="37">
        <f>IF(BJ320&gt;$V$8,1,0)</f>
        <v>0</v>
      </c>
      <c r="BL320" s="38">
        <f>IF($I320=BI$16,BJ320,0)</f>
        <v>0</v>
      </c>
      <c r="BM320" s="37">
        <v>0</v>
      </c>
      <c r="BN320" s="38">
        <f>100*BM320/$V320</f>
        <v>0</v>
      </c>
      <c r="BO320" s="37">
        <f>IF(BN320&gt;$V$8,1,0)</f>
        <v>0</v>
      </c>
      <c r="BP320" s="38">
        <f>IF($I320=BM$16,BN320,0)</f>
        <v>0</v>
      </c>
      <c r="BQ320" s="37">
        <v>0</v>
      </c>
      <c r="BR320" s="38">
        <f>100*BQ320/$V320</f>
        <v>0</v>
      </c>
      <c r="BS320" s="37">
        <f>IF(BR320&gt;$V$8,1,0)</f>
        <v>0</v>
      </c>
      <c r="BT320" s="38">
        <f>IF($I320=BQ$16,BR320,0)</f>
        <v>0</v>
      </c>
      <c r="BU320" s="37">
        <v>0</v>
      </c>
      <c r="BV320" s="38">
        <f>100*BU320/$V320</f>
        <v>0</v>
      </c>
      <c r="BW320" s="37">
        <f>IF(BV320&gt;$V$8,1,0)</f>
        <v>0</v>
      </c>
      <c r="BX320" s="38">
        <f>IF($I320=BU$16,BV320,0)</f>
        <v>0</v>
      </c>
      <c r="BY320" s="37">
        <v>472</v>
      </c>
      <c r="BZ320" s="37">
        <v>0</v>
      </c>
      <c r="CA320" s="16"/>
      <c r="CB320" s="20"/>
      <c r="CC320" s="21"/>
    </row>
    <row r="321" ht="15.75" customHeight="1">
      <c r="A321" t="s" s="32">
        <v>730</v>
      </c>
      <c r="B321" t="s" s="71">
        <f>_xlfn.IFS(H321=0,F321,K321=1,I321,L321=1,Q321)</f>
        <v>9</v>
      </c>
      <c r="C321" s="72">
        <f>_xlfn.IFS(H321=0,G321,K321=1,J321,L321=1,R321)</f>
        <v>39.6589275602213</v>
      </c>
      <c r="D321" t="s" s="73">
        <f>IF(F321="Lab","over","under")</f>
        <v>111</v>
      </c>
      <c r="E321" t="s" s="73">
        <v>591</v>
      </c>
      <c r="F321" t="s" s="74">
        <v>9</v>
      </c>
      <c r="G321" s="75">
        <f>AD321</f>
        <v>39.6589275602213</v>
      </c>
      <c r="H321" s="76">
        <f>K321+L321</f>
        <v>0</v>
      </c>
      <c r="I321" t="s" s="77">
        <v>5</v>
      </c>
      <c r="J321" s="75">
        <f>AB321</f>
        <v>37.8119963409853</v>
      </c>
      <c r="K321" s="25"/>
      <c r="L321" s="25"/>
      <c r="M321" s="25"/>
      <c r="N321" s="25"/>
      <c r="O321" t="s" s="73">
        <v>731</v>
      </c>
      <c r="P321" t="s" s="73">
        <v>730</v>
      </c>
      <c r="Q321" t="s" s="78">
        <v>13</v>
      </c>
      <c r="R321" s="79">
        <f>100*S321</f>
        <v>13.3771834</v>
      </c>
      <c r="S321" s="80">
        <v>0.133771834</v>
      </c>
      <c r="T321" s="28"/>
      <c r="U321" s="29">
        <v>73548</v>
      </c>
      <c r="V321" s="29">
        <v>45914</v>
      </c>
      <c r="W321" s="29">
        <v>572</v>
      </c>
      <c r="X321" s="29">
        <v>848</v>
      </c>
      <c r="Y321" s="29">
        <v>17361</v>
      </c>
      <c r="Z321" s="31">
        <f>100*Y321/$V321</f>
        <v>37.8119963409853</v>
      </c>
      <c r="AA321" s="29">
        <f>IF(Z321&gt;$V$8,1,0)</f>
        <v>0</v>
      </c>
      <c r="AB321" s="31">
        <f>IF($I321=Y$16,Z321,0)</f>
        <v>37.8119963409853</v>
      </c>
      <c r="AC321" s="29">
        <v>18209</v>
      </c>
      <c r="AD321" s="31">
        <f>100*AC321/$V321</f>
        <v>39.6589275602213</v>
      </c>
      <c r="AE321" s="29">
        <f>IF(AD321&gt;$V$8,1,0)</f>
        <v>0</v>
      </c>
      <c r="AF321" s="31">
        <f>IF($I321=AC$16,AD321,0)</f>
        <v>0</v>
      </c>
      <c r="AG321" s="29">
        <v>6142</v>
      </c>
      <c r="AH321" s="31">
        <f>100*AG321/$V321</f>
        <v>13.3771834298907</v>
      </c>
      <c r="AI321" s="29">
        <f>IF(AH321&gt;$V$8,1,0)</f>
        <v>0</v>
      </c>
      <c r="AJ321" s="31">
        <f>IF($I321=AG$16,AH321,0)</f>
        <v>0</v>
      </c>
      <c r="AK321" s="29">
        <v>0</v>
      </c>
      <c r="AL321" s="31">
        <f>100*AK321/$V321</f>
        <v>0</v>
      </c>
      <c r="AM321" s="29">
        <f>IF(AL321&gt;$V$8,1,0)</f>
        <v>0</v>
      </c>
      <c r="AN321" s="31">
        <f>IF($I321=AK$16,AL321,0)</f>
        <v>0</v>
      </c>
      <c r="AO321" s="29">
        <v>3418</v>
      </c>
      <c r="AP321" s="31">
        <f>100*AO321/$V321</f>
        <v>7.4443524850808</v>
      </c>
      <c r="AQ321" s="29">
        <f>IF(AP321&gt;$V$8,1,0)</f>
        <v>0</v>
      </c>
      <c r="AR321" s="31">
        <f>IF($I321=AO$16,AP321,0)</f>
        <v>0</v>
      </c>
      <c r="AS321" s="29">
        <v>0</v>
      </c>
      <c r="AT321" s="31">
        <f>100*AS321/$V321</f>
        <v>0</v>
      </c>
      <c r="AU321" s="29">
        <f>IF(AT321&gt;$V$8,1,0)</f>
        <v>0</v>
      </c>
      <c r="AV321" s="31">
        <f>IF($I321=AS$16,AT321,0)</f>
        <v>0</v>
      </c>
      <c r="AW321" s="29">
        <v>0</v>
      </c>
      <c r="AX321" s="31">
        <f>100*AW321/$V321</f>
        <v>0</v>
      </c>
      <c r="AY321" s="29">
        <f>IF(AX321&gt;$V$8,1,0)</f>
        <v>0</v>
      </c>
      <c r="AZ321" s="31">
        <f>IF($I321=AW$16,AX321,0)</f>
        <v>0</v>
      </c>
      <c r="BA321" s="29">
        <v>0</v>
      </c>
      <c r="BB321" s="31">
        <f>100*BA321/$V321</f>
        <v>0</v>
      </c>
      <c r="BC321" s="29">
        <f>IF(BB321&gt;$V$8,1,0)</f>
        <v>0</v>
      </c>
      <c r="BD321" s="31">
        <f>IF($I321=BA$16,BB321,0)</f>
        <v>0</v>
      </c>
      <c r="BE321" s="29">
        <v>0</v>
      </c>
      <c r="BF321" s="31">
        <f>100*BE321/$V321</f>
        <v>0</v>
      </c>
      <c r="BG321" s="29">
        <f>IF(BF321&gt;$V$8,1,0)</f>
        <v>0</v>
      </c>
      <c r="BH321" s="31">
        <f>IF($I321=BE$16,BF321,0)</f>
        <v>0</v>
      </c>
      <c r="BI321" s="29">
        <v>0</v>
      </c>
      <c r="BJ321" s="31">
        <f>100*BI321/$V321</f>
        <v>0</v>
      </c>
      <c r="BK321" s="29">
        <f>IF(BJ321&gt;$V$8,1,0)</f>
        <v>0</v>
      </c>
      <c r="BL321" s="31">
        <f>IF($I321=BI$16,BJ321,0)</f>
        <v>0</v>
      </c>
      <c r="BM321" s="29">
        <v>0</v>
      </c>
      <c r="BN321" s="31">
        <f>100*BM321/$V321</f>
        <v>0</v>
      </c>
      <c r="BO321" s="29">
        <f>IF(BN321&gt;$V$8,1,0)</f>
        <v>0</v>
      </c>
      <c r="BP321" s="31">
        <f>IF($I321=BM$16,BN321,0)</f>
        <v>0</v>
      </c>
      <c r="BQ321" s="29">
        <v>0</v>
      </c>
      <c r="BR321" s="31">
        <f>100*BQ321/$V321</f>
        <v>0</v>
      </c>
      <c r="BS321" s="29">
        <f>IF(BR321&gt;$V$8,1,0)</f>
        <v>0</v>
      </c>
      <c r="BT321" s="31">
        <f>IF($I321=BQ$16,BR321,0)</f>
        <v>0</v>
      </c>
      <c r="BU321" s="29">
        <v>0</v>
      </c>
      <c r="BV321" s="31">
        <f>100*BU321/$V321</f>
        <v>0</v>
      </c>
      <c r="BW321" s="29">
        <f>IF(BV321&gt;$V$8,1,0)</f>
        <v>0</v>
      </c>
      <c r="BX321" s="31">
        <f>IF($I321=BU$16,BV321,0)</f>
        <v>0</v>
      </c>
      <c r="BY321" s="29">
        <v>572</v>
      </c>
      <c r="BZ321" s="29">
        <v>0</v>
      </c>
      <c r="CA321" s="28"/>
      <c r="CB321" s="20"/>
      <c r="CC321" s="21"/>
    </row>
    <row r="322" ht="15.75" customHeight="1">
      <c r="A322" t="s" s="32">
        <v>732</v>
      </c>
      <c r="B322" t="s" s="71">
        <f>_xlfn.IFS(H322=0,F322,K322=1,I322,L322=1,Q322)</f>
        <v>17</v>
      </c>
      <c r="C322" s="72">
        <f>_xlfn.IFS(H322=0,G322,K322=1,J322,L322=1,R322)</f>
        <v>20.903434</v>
      </c>
      <c r="D322" t="s" s="68">
        <f>IF(F322="Lab","over","under")</f>
        <v>111</v>
      </c>
      <c r="E322" t="s" s="68">
        <v>591</v>
      </c>
      <c r="F322" t="s" s="74">
        <v>9</v>
      </c>
      <c r="G322" s="81">
        <f>AD322</f>
        <v>39.6507131699572</v>
      </c>
      <c r="H322" s="82">
        <f>K322+L322</f>
        <v>1</v>
      </c>
      <c r="I322" t="s" s="77">
        <v>5</v>
      </c>
      <c r="J322" s="81">
        <f>AB322</f>
        <v>30.5805229059435</v>
      </c>
      <c r="K322" s="13"/>
      <c r="L322" s="82">
        <v>1</v>
      </c>
      <c r="M322" s="13"/>
      <c r="N322" s="13"/>
      <c r="O322" t="s" s="68">
        <v>733</v>
      </c>
      <c r="P322" t="s" s="68">
        <v>732</v>
      </c>
      <c r="Q322" t="s" s="78">
        <v>17</v>
      </c>
      <c r="R322" s="83">
        <f>100*S322</f>
        <v>20.903434</v>
      </c>
      <c r="S322" s="35">
        <v>0.20903434</v>
      </c>
      <c r="T322" s="16"/>
      <c r="U322" s="37">
        <v>73855</v>
      </c>
      <c r="V322" s="37">
        <v>39051</v>
      </c>
      <c r="W322" s="37">
        <v>103</v>
      </c>
      <c r="X322" s="37">
        <v>3542</v>
      </c>
      <c r="Y322" s="37">
        <v>11942</v>
      </c>
      <c r="Z322" s="38">
        <f>100*Y322/$V322</f>
        <v>30.5805229059435</v>
      </c>
      <c r="AA322" s="37">
        <f>IF(Z322&gt;$V$8,1,0)</f>
        <v>0</v>
      </c>
      <c r="AB322" s="38">
        <f>IF($I322=Y$16,Z322,0)</f>
        <v>30.5805229059435</v>
      </c>
      <c r="AC322" s="37">
        <v>15484</v>
      </c>
      <c r="AD322" s="38">
        <f>100*AC322/$V322</f>
        <v>39.6507131699572</v>
      </c>
      <c r="AE322" s="37">
        <f>IF(AD322&gt;$V$8,1,0)</f>
        <v>0</v>
      </c>
      <c r="AF322" s="38">
        <f>IF($I322=AC$16,AD322,0)</f>
        <v>0</v>
      </c>
      <c r="AG322" s="37">
        <v>942</v>
      </c>
      <c r="AH322" s="38">
        <f>100*AG322/$V322</f>
        <v>2.41223016055927</v>
      </c>
      <c r="AI322" s="37">
        <f>IF(AH322&gt;$V$8,1,0)</f>
        <v>0</v>
      </c>
      <c r="AJ322" s="38">
        <f>IF($I322=AG$16,AH322,0)</f>
        <v>0</v>
      </c>
      <c r="AK322" s="37">
        <v>8163</v>
      </c>
      <c r="AL322" s="38">
        <f>100*AK322/$V322</f>
        <v>20.9034339709611</v>
      </c>
      <c r="AM322" s="37">
        <f>IF(AL322&gt;$V$8,1,0)</f>
        <v>0</v>
      </c>
      <c r="AN322" s="38">
        <f>IF($I322=AK$16,AL322,0)</f>
        <v>0</v>
      </c>
      <c r="AO322" s="37">
        <v>1218</v>
      </c>
      <c r="AP322" s="38">
        <f>100*AO322/$V322</f>
        <v>3.11899823307982</v>
      </c>
      <c r="AQ322" s="37">
        <f>IF(AP322&gt;$V$8,1,0)</f>
        <v>0</v>
      </c>
      <c r="AR322" s="38">
        <f>IF($I322=AO$16,AP322,0)</f>
        <v>0</v>
      </c>
      <c r="AS322" s="37">
        <v>0</v>
      </c>
      <c r="AT322" s="38">
        <f>100*AS322/$V322</f>
        <v>0</v>
      </c>
      <c r="AU322" s="37">
        <f>IF(AT322&gt;$V$8,1,0)</f>
        <v>0</v>
      </c>
      <c r="AV322" s="38">
        <f>IF($I322=AS$16,AT322,0)</f>
        <v>0</v>
      </c>
      <c r="AW322" s="37">
        <v>0</v>
      </c>
      <c r="AX322" s="38">
        <f>100*AW322/$V322</f>
        <v>0</v>
      </c>
      <c r="AY322" s="37">
        <f>IF(AX322&gt;$V$8,1,0)</f>
        <v>0</v>
      </c>
      <c r="AZ322" s="38">
        <f>IF($I322=AW$16,AX322,0)</f>
        <v>0</v>
      </c>
      <c r="BA322" s="37">
        <v>0</v>
      </c>
      <c r="BB322" s="38">
        <f>100*BA322/$V322</f>
        <v>0</v>
      </c>
      <c r="BC322" s="37">
        <f>IF(BB322&gt;$V$8,1,0)</f>
        <v>0</v>
      </c>
      <c r="BD322" s="38">
        <f>IF($I322=BA$16,BB322,0)</f>
        <v>0</v>
      </c>
      <c r="BE322" s="37">
        <v>0</v>
      </c>
      <c r="BF322" s="38">
        <f>100*BE322/$V322</f>
        <v>0</v>
      </c>
      <c r="BG322" s="37">
        <f>IF(BF322&gt;$V$8,1,0)</f>
        <v>0</v>
      </c>
      <c r="BH322" s="38">
        <f>IF($I322=BE$16,BF322,0)</f>
        <v>0</v>
      </c>
      <c r="BI322" s="37">
        <v>0</v>
      </c>
      <c r="BJ322" s="38">
        <f>100*BI322/$V322</f>
        <v>0</v>
      </c>
      <c r="BK322" s="37">
        <f>IF(BJ322&gt;$V$8,1,0)</f>
        <v>0</v>
      </c>
      <c r="BL322" s="38">
        <f>IF($I322=BI$16,BJ322,0)</f>
        <v>0</v>
      </c>
      <c r="BM322" s="37">
        <v>0</v>
      </c>
      <c r="BN322" s="38">
        <f>100*BM322/$V322</f>
        <v>0</v>
      </c>
      <c r="BO322" s="37">
        <f>IF(BN322&gt;$V$8,1,0)</f>
        <v>0</v>
      </c>
      <c r="BP322" s="38">
        <f>IF($I322=BM$16,BN322,0)</f>
        <v>0</v>
      </c>
      <c r="BQ322" s="37">
        <v>0</v>
      </c>
      <c r="BR322" s="38">
        <f>100*BQ322/$V322</f>
        <v>0</v>
      </c>
      <c r="BS322" s="37">
        <f>IF(BR322&gt;$V$8,1,0)</f>
        <v>0</v>
      </c>
      <c r="BT322" s="38">
        <f>IF($I322=BQ$16,BR322,0)</f>
        <v>0</v>
      </c>
      <c r="BU322" s="37">
        <v>0</v>
      </c>
      <c r="BV322" s="38">
        <f>100*BU322/$V322</f>
        <v>0</v>
      </c>
      <c r="BW322" s="37">
        <f>IF(BV322&gt;$V$8,1,0)</f>
        <v>0</v>
      </c>
      <c r="BX322" s="38">
        <f>IF($I322=BU$16,BV322,0)</f>
        <v>0</v>
      </c>
      <c r="BY322" s="37">
        <v>0</v>
      </c>
      <c r="BZ322" s="37">
        <v>0</v>
      </c>
      <c r="CA322" s="16"/>
      <c r="CB322" s="20"/>
      <c r="CC322" s="21"/>
    </row>
    <row r="323" ht="15.75" customHeight="1">
      <c r="A323" t="s" s="32">
        <v>734</v>
      </c>
      <c r="B323" t="s" s="71">
        <f>_xlfn.IFS(H323=0,F323,K323=1,I323,L323=1,Q323)</f>
        <v>17</v>
      </c>
      <c r="C323" s="72">
        <f>_xlfn.IFS(H323=0,G323,K323=1,J323,L323=1,R323)</f>
        <v>20.9683417</v>
      </c>
      <c r="D323" t="s" s="73">
        <f>IF(F323="Lab","over","under")</f>
        <v>111</v>
      </c>
      <c r="E323" t="s" s="73">
        <v>591</v>
      </c>
      <c r="F323" t="s" s="74">
        <v>9</v>
      </c>
      <c r="G323" s="75">
        <f>AD323</f>
        <v>39.6499521937746</v>
      </c>
      <c r="H323" s="76">
        <f>K323+L323</f>
        <v>1</v>
      </c>
      <c r="I323" t="s" s="77">
        <v>5</v>
      </c>
      <c r="J323" s="75">
        <f>AB323</f>
        <v>25.3372994794433</v>
      </c>
      <c r="K323" s="25"/>
      <c r="L323" s="76">
        <v>1</v>
      </c>
      <c r="M323" s="25"/>
      <c r="N323" s="25"/>
      <c r="O323" t="s" s="73">
        <v>735</v>
      </c>
      <c r="P323" t="s" s="73">
        <v>734</v>
      </c>
      <c r="Q323" t="s" s="78">
        <v>17</v>
      </c>
      <c r="R323" s="79">
        <f>100*S323</f>
        <v>20.9683417</v>
      </c>
      <c r="S323" s="80">
        <v>0.209683417</v>
      </c>
      <c r="T323" s="28"/>
      <c r="U323" s="29">
        <v>74048</v>
      </c>
      <c r="V323" s="29">
        <v>37652</v>
      </c>
      <c r="W323" s="29">
        <v>138</v>
      </c>
      <c r="X323" s="29">
        <v>5389</v>
      </c>
      <c r="Y323" s="29">
        <v>9540</v>
      </c>
      <c r="Z323" s="31">
        <f>100*Y323/$V323</f>
        <v>25.3372994794433</v>
      </c>
      <c r="AA323" s="29">
        <f>IF(Z323&gt;$V$8,1,0)</f>
        <v>0</v>
      </c>
      <c r="AB323" s="31">
        <f>IF($I323=Y$16,Z323,0)</f>
        <v>25.3372994794433</v>
      </c>
      <c r="AC323" s="29">
        <v>14929</v>
      </c>
      <c r="AD323" s="31">
        <f>100*AC323/$V323</f>
        <v>39.6499521937746</v>
      </c>
      <c r="AE323" s="29">
        <f>IF(AD323&gt;$V$8,1,0)</f>
        <v>0</v>
      </c>
      <c r="AF323" s="31">
        <f>IF($I323=AC$16,AD323,0)</f>
        <v>0</v>
      </c>
      <c r="AG323" s="29">
        <v>1791</v>
      </c>
      <c r="AH323" s="31">
        <f>100*AG323/$V323</f>
        <v>4.75671943057474</v>
      </c>
      <c r="AI323" s="29">
        <f>IF(AH323&gt;$V$8,1,0)</f>
        <v>0</v>
      </c>
      <c r="AJ323" s="31">
        <f>IF($I323=AG$16,AH323,0)</f>
        <v>0</v>
      </c>
      <c r="AK323" s="29">
        <v>7895</v>
      </c>
      <c r="AL323" s="31">
        <f>100*AK323/$V323</f>
        <v>20.9683416551578</v>
      </c>
      <c r="AM323" s="29">
        <f>IF(AL323&gt;$V$8,1,0)</f>
        <v>0</v>
      </c>
      <c r="AN323" s="31">
        <f>IF($I323=AK$16,AL323,0)</f>
        <v>0</v>
      </c>
      <c r="AO323" s="29">
        <v>2809</v>
      </c>
      <c r="AP323" s="31">
        <f>100*AO323/$V323</f>
        <v>7.4604270689472</v>
      </c>
      <c r="AQ323" s="29">
        <f>IF(AP323&gt;$V$8,1,0)</f>
        <v>0</v>
      </c>
      <c r="AR323" s="31">
        <f>IF($I323=AO$16,AP323,0)</f>
        <v>0</v>
      </c>
      <c r="AS323" s="29">
        <v>0</v>
      </c>
      <c r="AT323" s="31">
        <f>100*AS323/$V323</f>
        <v>0</v>
      </c>
      <c r="AU323" s="29">
        <f>IF(AT323&gt;$V$8,1,0)</f>
        <v>0</v>
      </c>
      <c r="AV323" s="31">
        <f>IF($I323=AS$16,AT323,0)</f>
        <v>0</v>
      </c>
      <c r="AW323" s="29">
        <v>0</v>
      </c>
      <c r="AX323" s="31">
        <f>100*AW323/$V323</f>
        <v>0</v>
      </c>
      <c r="AY323" s="29">
        <f>IF(AX323&gt;$V$8,1,0)</f>
        <v>0</v>
      </c>
      <c r="AZ323" s="31">
        <f>IF($I323=AW$16,AX323,0)</f>
        <v>0</v>
      </c>
      <c r="BA323" s="29">
        <v>0</v>
      </c>
      <c r="BB323" s="31">
        <f>100*BA323/$V323</f>
        <v>0</v>
      </c>
      <c r="BC323" s="29">
        <f>IF(BB323&gt;$V$8,1,0)</f>
        <v>0</v>
      </c>
      <c r="BD323" s="31">
        <f>IF($I323=BA$16,BB323,0)</f>
        <v>0</v>
      </c>
      <c r="BE323" s="29">
        <v>0</v>
      </c>
      <c r="BF323" s="31">
        <f>100*BE323/$V323</f>
        <v>0</v>
      </c>
      <c r="BG323" s="29">
        <f>IF(BF323&gt;$V$8,1,0)</f>
        <v>0</v>
      </c>
      <c r="BH323" s="31">
        <f>IF($I323=BE$16,BF323,0)</f>
        <v>0</v>
      </c>
      <c r="BI323" s="29">
        <v>0</v>
      </c>
      <c r="BJ323" s="31">
        <f>100*BI323/$V323</f>
        <v>0</v>
      </c>
      <c r="BK323" s="29">
        <f>IF(BJ323&gt;$V$8,1,0)</f>
        <v>0</v>
      </c>
      <c r="BL323" s="31">
        <f>IF($I323=BI$16,BJ323,0)</f>
        <v>0</v>
      </c>
      <c r="BM323" s="29">
        <v>0</v>
      </c>
      <c r="BN323" s="31">
        <f>100*BM323/$V323</f>
        <v>0</v>
      </c>
      <c r="BO323" s="29">
        <f>IF(BN323&gt;$V$8,1,0)</f>
        <v>0</v>
      </c>
      <c r="BP323" s="31">
        <f>IF($I323=BM$16,BN323,0)</f>
        <v>0</v>
      </c>
      <c r="BQ323" s="29">
        <v>0</v>
      </c>
      <c r="BR323" s="31">
        <f>100*BQ323/$V323</f>
        <v>0</v>
      </c>
      <c r="BS323" s="29">
        <f>IF(BR323&gt;$V$8,1,0)</f>
        <v>0</v>
      </c>
      <c r="BT323" s="31">
        <f>IF($I323=BQ$16,BR323,0)</f>
        <v>0</v>
      </c>
      <c r="BU323" s="29">
        <v>0</v>
      </c>
      <c r="BV323" s="31">
        <f>100*BU323/$V323</f>
        <v>0</v>
      </c>
      <c r="BW323" s="29">
        <f>IF(BV323&gt;$V$8,1,0)</f>
        <v>0</v>
      </c>
      <c r="BX323" s="31">
        <f>IF($I323=BU$16,BV323,0)</f>
        <v>0</v>
      </c>
      <c r="BY323" s="29">
        <v>0</v>
      </c>
      <c r="BZ323" s="29">
        <v>0</v>
      </c>
      <c r="CA323" s="28"/>
      <c r="CB323" s="20"/>
      <c r="CC323" s="21"/>
    </row>
    <row r="324" ht="15.75" customHeight="1">
      <c r="A324" t="s" s="32">
        <v>736</v>
      </c>
      <c r="B324" t="s" s="71">
        <f>_xlfn.IFS(H324=0,F324,K324=1,I324,L324=1,Q324)</f>
        <v>17</v>
      </c>
      <c r="C324" s="72">
        <f>_xlfn.IFS(H324=0,G324,K324=1,J324,L324=1,R324)</f>
        <v>23.7676609105181</v>
      </c>
      <c r="D324" t="s" s="68">
        <f>IF(F324="Lab","over","under")</f>
        <v>111</v>
      </c>
      <c r="E324" t="s" s="68">
        <v>591</v>
      </c>
      <c r="F324" t="s" s="74">
        <v>9</v>
      </c>
      <c r="G324" s="81">
        <f>AD324</f>
        <v>39.6441653584511</v>
      </c>
      <c r="H324" s="82">
        <f>K324+L324</f>
        <v>1</v>
      </c>
      <c r="I324" t="s" s="77">
        <v>17</v>
      </c>
      <c r="J324" s="81">
        <f>AN324</f>
        <v>23.7676609105181</v>
      </c>
      <c r="K324" s="82">
        <v>1</v>
      </c>
      <c r="L324" s="13"/>
      <c r="M324" s="13"/>
      <c r="N324" s="13"/>
      <c r="O324" t="s" s="68">
        <v>737</v>
      </c>
      <c r="P324" t="s" s="68">
        <v>736</v>
      </c>
      <c r="Q324" t="s" s="78">
        <v>5</v>
      </c>
      <c r="R324" s="83">
        <f>100*S324</f>
        <v>21.7059131</v>
      </c>
      <c r="S324" s="35">
        <v>0.217059131</v>
      </c>
      <c r="T324" s="16"/>
      <c r="U324" s="37">
        <v>76406</v>
      </c>
      <c r="V324" s="37">
        <v>47775</v>
      </c>
      <c r="W324" s="37">
        <v>185</v>
      </c>
      <c r="X324" s="37">
        <v>7585</v>
      </c>
      <c r="Y324" s="37">
        <v>10370</v>
      </c>
      <c r="Z324" s="38">
        <f>100*Y324/$V324</f>
        <v>21.7059131344846</v>
      </c>
      <c r="AA324" s="37">
        <f>IF(Z324&gt;$V$8,1,0)</f>
        <v>0</v>
      </c>
      <c r="AB324" s="38">
        <f>IF($I324=Y$16,Z324,0)</f>
        <v>0</v>
      </c>
      <c r="AC324" s="37">
        <v>18940</v>
      </c>
      <c r="AD324" s="38">
        <f>100*AC324/$V324</f>
        <v>39.6441653584511</v>
      </c>
      <c r="AE324" s="37">
        <f>IF(AD324&gt;$V$8,1,0)</f>
        <v>0</v>
      </c>
      <c r="AF324" s="38">
        <f>IF($I324=AC$16,AD324,0)</f>
        <v>0</v>
      </c>
      <c r="AG324" s="37">
        <v>2595</v>
      </c>
      <c r="AH324" s="38">
        <f>100*AG324/$V324</f>
        <v>5.43171114599686</v>
      </c>
      <c r="AI324" s="37">
        <f>IF(AH324&gt;$V$8,1,0)</f>
        <v>0</v>
      </c>
      <c r="AJ324" s="38">
        <f>IF($I324=AG$16,AH324,0)</f>
        <v>0</v>
      </c>
      <c r="AK324" s="37">
        <v>11355</v>
      </c>
      <c r="AL324" s="38">
        <f>100*AK324/$V324</f>
        <v>23.7676609105181</v>
      </c>
      <c r="AM324" s="37">
        <f>IF(AL324&gt;$V$8,1,0)</f>
        <v>0</v>
      </c>
      <c r="AN324" s="38">
        <f>IF($I324=AK$16,AL324,0)</f>
        <v>23.7676609105181</v>
      </c>
      <c r="AO324" s="37">
        <v>3106</v>
      </c>
      <c r="AP324" s="38">
        <f>100*AO324/$V324</f>
        <v>6.50130821559393</v>
      </c>
      <c r="AQ324" s="37">
        <f>IF(AP324&gt;$V$8,1,0)</f>
        <v>0</v>
      </c>
      <c r="AR324" s="38">
        <f>IF($I324=AO$16,AP324,0)</f>
        <v>0</v>
      </c>
      <c r="AS324" s="37">
        <v>0</v>
      </c>
      <c r="AT324" s="38">
        <f>100*AS324/$V324</f>
        <v>0</v>
      </c>
      <c r="AU324" s="37">
        <f>IF(AT324&gt;$V$8,1,0)</f>
        <v>0</v>
      </c>
      <c r="AV324" s="38">
        <f>IF($I324=AS$16,AT324,0)</f>
        <v>0</v>
      </c>
      <c r="AW324" s="37">
        <v>0</v>
      </c>
      <c r="AX324" s="38">
        <f>100*AW324/$V324</f>
        <v>0</v>
      </c>
      <c r="AY324" s="37">
        <f>IF(AX324&gt;$V$8,1,0)</f>
        <v>0</v>
      </c>
      <c r="AZ324" s="38">
        <f>IF($I324=AW$16,AX324,0)</f>
        <v>0</v>
      </c>
      <c r="BA324" s="37">
        <v>0</v>
      </c>
      <c r="BB324" s="38">
        <f>100*BA324/$V324</f>
        <v>0</v>
      </c>
      <c r="BC324" s="37">
        <f>IF(BB324&gt;$V$8,1,0)</f>
        <v>0</v>
      </c>
      <c r="BD324" s="38">
        <f>IF($I324=BA$16,BB324,0)</f>
        <v>0</v>
      </c>
      <c r="BE324" s="37">
        <v>0</v>
      </c>
      <c r="BF324" s="38">
        <f>100*BE324/$V324</f>
        <v>0</v>
      </c>
      <c r="BG324" s="37">
        <f>IF(BF324&gt;$V$8,1,0)</f>
        <v>0</v>
      </c>
      <c r="BH324" s="38">
        <f>IF($I324=BE$16,BF324,0)</f>
        <v>0</v>
      </c>
      <c r="BI324" s="37">
        <v>0</v>
      </c>
      <c r="BJ324" s="38">
        <f>100*BI324/$V324</f>
        <v>0</v>
      </c>
      <c r="BK324" s="37">
        <f>IF(BJ324&gt;$V$8,1,0)</f>
        <v>0</v>
      </c>
      <c r="BL324" s="38">
        <f>IF($I324=BI$16,BJ324,0)</f>
        <v>0</v>
      </c>
      <c r="BM324" s="37">
        <v>0</v>
      </c>
      <c r="BN324" s="38">
        <f>100*BM324/$V324</f>
        <v>0</v>
      </c>
      <c r="BO324" s="37">
        <f>IF(BN324&gt;$V$8,1,0)</f>
        <v>0</v>
      </c>
      <c r="BP324" s="38">
        <f>IF($I324=BM$16,BN324,0)</f>
        <v>0</v>
      </c>
      <c r="BQ324" s="37">
        <v>0</v>
      </c>
      <c r="BR324" s="38">
        <f>100*BQ324/$V324</f>
        <v>0</v>
      </c>
      <c r="BS324" s="37">
        <f>IF(BR324&gt;$V$8,1,0)</f>
        <v>0</v>
      </c>
      <c r="BT324" s="38">
        <f>IF($I324=BQ$16,BR324,0)</f>
        <v>0</v>
      </c>
      <c r="BU324" s="37">
        <v>0</v>
      </c>
      <c r="BV324" s="38">
        <f>100*BU324/$V324</f>
        <v>0</v>
      </c>
      <c r="BW324" s="37">
        <f>IF(BV324&gt;$V$8,1,0)</f>
        <v>0</v>
      </c>
      <c r="BX324" s="38">
        <f>IF($I324=BU$16,BV324,0)</f>
        <v>0</v>
      </c>
      <c r="BY324" s="37">
        <v>547</v>
      </c>
      <c r="BZ324" s="37">
        <v>0</v>
      </c>
      <c r="CA324" s="16"/>
      <c r="CB324" s="20"/>
      <c r="CC324" s="21"/>
    </row>
    <row r="325" ht="15.75" customHeight="1">
      <c r="A325" t="s" s="32">
        <v>738</v>
      </c>
      <c r="B325" t="s" s="71">
        <f>_xlfn.IFS(H325=0,F325,K325=1,I325,L325=1,Q325)</f>
        <v>17</v>
      </c>
      <c r="C325" s="72">
        <f>_xlfn.IFS(H325=0,G325,K325=1,J325,L325=1,R325)</f>
        <v>20.2157507</v>
      </c>
      <c r="D325" t="s" s="73">
        <f>IF(F325="Lab","over","under")</f>
        <v>111</v>
      </c>
      <c r="E325" t="s" s="73">
        <v>591</v>
      </c>
      <c r="F325" t="s" s="74">
        <v>9</v>
      </c>
      <c r="G325" s="75">
        <f>AD325</f>
        <v>39.4288697013854</v>
      </c>
      <c r="H325" s="76">
        <f>K325+L325</f>
        <v>1</v>
      </c>
      <c r="I325" t="s" s="77">
        <v>5</v>
      </c>
      <c r="J325" s="75">
        <f>AB325</f>
        <v>28.1193588377303</v>
      </c>
      <c r="K325" s="25"/>
      <c r="L325" s="76">
        <v>1</v>
      </c>
      <c r="M325" s="25"/>
      <c r="N325" s="25"/>
      <c r="O325" t="s" s="73">
        <v>739</v>
      </c>
      <c r="P325" t="s" s="73">
        <v>738</v>
      </c>
      <c r="Q325" t="s" s="78">
        <v>17</v>
      </c>
      <c r="R325" s="79">
        <f>100*S325</f>
        <v>20.2157507</v>
      </c>
      <c r="S325" s="80">
        <v>0.202157507</v>
      </c>
      <c r="T325" s="28"/>
      <c r="U325" s="29">
        <v>77863</v>
      </c>
      <c r="V325" s="29">
        <v>45979</v>
      </c>
      <c r="W325" s="29">
        <v>152</v>
      </c>
      <c r="X325" s="29">
        <v>5200</v>
      </c>
      <c r="Y325" s="29">
        <v>12929</v>
      </c>
      <c r="Z325" s="31">
        <f>100*Y325/$V325</f>
        <v>28.1193588377303</v>
      </c>
      <c r="AA325" s="29">
        <f>IF(Z325&gt;$V$8,1,0)</f>
        <v>0</v>
      </c>
      <c r="AB325" s="31">
        <f>IF($I325=Y$16,Z325,0)</f>
        <v>28.1193588377303</v>
      </c>
      <c r="AC325" s="29">
        <v>18129</v>
      </c>
      <c r="AD325" s="31">
        <f>100*AC325/$V325</f>
        <v>39.4288697013854</v>
      </c>
      <c r="AE325" s="29">
        <f>IF(AD325&gt;$V$8,1,0)</f>
        <v>0</v>
      </c>
      <c r="AF325" s="31">
        <f>IF($I325=AC$16,AD325,0)</f>
        <v>0</v>
      </c>
      <c r="AG325" s="29">
        <v>2982</v>
      </c>
      <c r="AH325" s="31">
        <f>100*AG325/$V325</f>
        <v>6.48556949911916</v>
      </c>
      <c r="AI325" s="29">
        <f>IF(AH325&gt;$V$8,1,0)</f>
        <v>0</v>
      </c>
      <c r="AJ325" s="31">
        <f>IF($I325=AG$16,AH325,0)</f>
        <v>0</v>
      </c>
      <c r="AK325" s="29">
        <v>9295</v>
      </c>
      <c r="AL325" s="31">
        <f>100*AK325/$V325</f>
        <v>20.2157506687836</v>
      </c>
      <c r="AM325" s="29">
        <f>IF(AL325&gt;$V$8,1,0)</f>
        <v>0</v>
      </c>
      <c r="AN325" s="31">
        <f>IF($I325=AK$16,AL325,0)</f>
        <v>0</v>
      </c>
      <c r="AO325" s="29">
        <v>1922</v>
      </c>
      <c r="AP325" s="31">
        <f>100*AO325/$V325</f>
        <v>4.18016920768177</v>
      </c>
      <c r="AQ325" s="29">
        <f>IF(AP325&gt;$V$8,1,0)</f>
        <v>0</v>
      </c>
      <c r="AR325" s="31">
        <f>IF($I325=AO$16,AP325,0)</f>
        <v>0</v>
      </c>
      <c r="AS325" s="29">
        <v>0</v>
      </c>
      <c r="AT325" s="31">
        <f>100*AS325/$V325</f>
        <v>0</v>
      </c>
      <c r="AU325" s="29">
        <f>IF(AT325&gt;$V$8,1,0)</f>
        <v>0</v>
      </c>
      <c r="AV325" s="31">
        <f>IF($I325=AS$16,AT325,0)</f>
        <v>0</v>
      </c>
      <c r="AW325" s="29">
        <v>0</v>
      </c>
      <c r="AX325" s="31">
        <f>100*AW325/$V325</f>
        <v>0</v>
      </c>
      <c r="AY325" s="29">
        <f>IF(AX325&gt;$V$8,1,0)</f>
        <v>0</v>
      </c>
      <c r="AZ325" s="31">
        <f>IF($I325=AW$16,AX325,0)</f>
        <v>0</v>
      </c>
      <c r="BA325" s="29">
        <v>0</v>
      </c>
      <c r="BB325" s="31">
        <f>100*BA325/$V325</f>
        <v>0</v>
      </c>
      <c r="BC325" s="29">
        <f>IF(BB325&gt;$V$8,1,0)</f>
        <v>0</v>
      </c>
      <c r="BD325" s="31">
        <f>IF($I325=BA$16,BB325,0)</f>
        <v>0</v>
      </c>
      <c r="BE325" s="29">
        <v>0</v>
      </c>
      <c r="BF325" s="31">
        <f>100*BE325/$V325</f>
        <v>0</v>
      </c>
      <c r="BG325" s="29">
        <f>IF(BF325&gt;$V$8,1,0)</f>
        <v>0</v>
      </c>
      <c r="BH325" s="31">
        <f>IF($I325=BE$16,BF325,0)</f>
        <v>0</v>
      </c>
      <c r="BI325" s="29">
        <v>0</v>
      </c>
      <c r="BJ325" s="31">
        <f>100*BI325/$V325</f>
        <v>0</v>
      </c>
      <c r="BK325" s="29">
        <f>IF(BJ325&gt;$V$8,1,0)</f>
        <v>0</v>
      </c>
      <c r="BL325" s="31">
        <f>IF($I325=BI$16,BJ325,0)</f>
        <v>0</v>
      </c>
      <c r="BM325" s="29">
        <v>0</v>
      </c>
      <c r="BN325" s="31">
        <f>100*BM325/$V325</f>
        <v>0</v>
      </c>
      <c r="BO325" s="29">
        <f>IF(BN325&gt;$V$8,1,0)</f>
        <v>0</v>
      </c>
      <c r="BP325" s="31">
        <f>IF($I325=BM$16,BN325,0)</f>
        <v>0</v>
      </c>
      <c r="BQ325" s="29">
        <v>0</v>
      </c>
      <c r="BR325" s="31">
        <f>100*BQ325/$V325</f>
        <v>0</v>
      </c>
      <c r="BS325" s="29">
        <f>IF(BR325&gt;$V$8,1,0)</f>
        <v>0</v>
      </c>
      <c r="BT325" s="31">
        <f>IF($I325=BQ$16,BR325,0)</f>
        <v>0</v>
      </c>
      <c r="BU325" s="29">
        <v>0</v>
      </c>
      <c r="BV325" s="31">
        <f>100*BU325/$V325</f>
        <v>0</v>
      </c>
      <c r="BW325" s="29">
        <f>IF(BV325&gt;$V$8,1,0)</f>
        <v>0</v>
      </c>
      <c r="BX325" s="31">
        <f>IF($I325=BU$16,BV325,0)</f>
        <v>0</v>
      </c>
      <c r="BY325" s="29">
        <v>1141</v>
      </c>
      <c r="BZ325" s="29">
        <v>0</v>
      </c>
      <c r="CA325" s="28"/>
      <c r="CB325" s="20"/>
      <c r="CC325" s="21"/>
    </row>
    <row r="326" ht="15.75" customHeight="1">
      <c r="A326" t="s" s="32">
        <v>740</v>
      </c>
      <c r="B326" t="s" s="71">
        <f>_xlfn.IFS(H326=0,F326,K326=1,I326,L326=1,Q326)</f>
        <v>9</v>
      </c>
      <c r="C326" s="72">
        <f>_xlfn.IFS(H326=0,G326,K326=1,J326,L326=1,R326)</f>
        <v>39.383648866627</v>
      </c>
      <c r="D326" t="s" s="68">
        <f>IF(F326="Lab","over","under")</f>
        <v>111</v>
      </c>
      <c r="E326" t="s" s="68">
        <v>591</v>
      </c>
      <c r="F326" t="s" s="74">
        <v>9</v>
      </c>
      <c r="G326" s="81">
        <f>AD326</f>
        <v>39.383648866627</v>
      </c>
      <c r="H326" s="82">
        <f>K326+L326</f>
        <v>0</v>
      </c>
      <c r="I326" t="s" s="77">
        <v>5</v>
      </c>
      <c r="J326" s="81">
        <f>AB326</f>
        <v>39.061040835385</v>
      </c>
      <c r="K326" s="13"/>
      <c r="L326" s="13"/>
      <c r="M326" s="13"/>
      <c r="N326" s="13"/>
      <c r="O326" t="s" s="68">
        <v>741</v>
      </c>
      <c r="P326" t="s" s="68">
        <v>740</v>
      </c>
      <c r="Q326" t="s" s="78">
        <v>13</v>
      </c>
      <c r="R326" s="83">
        <f>100*S326</f>
        <v>7.6640632</v>
      </c>
      <c r="S326" s="35">
        <v>0.076640632</v>
      </c>
      <c r="T326" s="16"/>
      <c r="U326" s="37">
        <v>78468</v>
      </c>
      <c r="V326" s="37">
        <v>47116</v>
      </c>
      <c r="W326" s="37">
        <v>184</v>
      </c>
      <c r="X326" s="37">
        <v>152</v>
      </c>
      <c r="Y326" s="37">
        <v>18404</v>
      </c>
      <c r="Z326" s="38">
        <f>100*Y326/$V326</f>
        <v>39.061040835385</v>
      </c>
      <c r="AA326" s="37">
        <f>IF(Z326&gt;$V$8,1,0)</f>
        <v>0</v>
      </c>
      <c r="AB326" s="38">
        <f>IF($I326=Y$16,Z326,0)</f>
        <v>39.061040835385</v>
      </c>
      <c r="AC326" s="37">
        <v>18556</v>
      </c>
      <c r="AD326" s="38">
        <f>100*AC326/$V326</f>
        <v>39.383648866627</v>
      </c>
      <c r="AE326" s="37">
        <f>IF(AD326&gt;$V$8,1,0)</f>
        <v>0</v>
      </c>
      <c r="AF326" s="38">
        <f>IF($I326=AC$16,AD326,0)</f>
        <v>0</v>
      </c>
      <c r="AG326" s="37">
        <v>3611</v>
      </c>
      <c r="AH326" s="38">
        <f>100*AG326/$V326</f>
        <v>7.66406316325664</v>
      </c>
      <c r="AI326" s="37">
        <f>IF(AH326&gt;$V$8,1,0)</f>
        <v>0</v>
      </c>
      <c r="AJ326" s="38">
        <f>IF($I326=AG$16,AH326,0)</f>
        <v>0</v>
      </c>
      <c r="AK326" s="37">
        <v>3144</v>
      </c>
      <c r="AL326" s="38">
        <f>100*AK326/$V326</f>
        <v>6.67289243569064</v>
      </c>
      <c r="AM326" s="37">
        <f>IF(AL326&gt;$V$8,1,0)</f>
        <v>0</v>
      </c>
      <c r="AN326" s="38">
        <f>IF($I326=AK$16,AL326,0)</f>
        <v>0</v>
      </c>
      <c r="AO326" s="37">
        <v>2798</v>
      </c>
      <c r="AP326" s="38">
        <f>100*AO326/$V326</f>
        <v>5.93853468036336</v>
      </c>
      <c r="AQ326" s="37">
        <f>IF(AP326&gt;$V$8,1,0)</f>
        <v>0</v>
      </c>
      <c r="AR326" s="38">
        <f>IF($I326=AO$16,AP326,0)</f>
        <v>0</v>
      </c>
      <c r="AS326" s="37">
        <v>0</v>
      </c>
      <c r="AT326" s="38">
        <f>100*AS326/$V326</f>
        <v>0</v>
      </c>
      <c r="AU326" s="37">
        <f>IF(AT326&gt;$V$8,1,0)</f>
        <v>0</v>
      </c>
      <c r="AV326" s="38">
        <f>IF($I326=AS$16,AT326,0)</f>
        <v>0</v>
      </c>
      <c r="AW326" s="37">
        <v>0</v>
      </c>
      <c r="AX326" s="38">
        <f>100*AW326/$V326</f>
        <v>0</v>
      </c>
      <c r="AY326" s="37">
        <f>IF(AX326&gt;$V$8,1,0)</f>
        <v>0</v>
      </c>
      <c r="AZ326" s="38">
        <f>IF($I326=AW$16,AX326,0)</f>
        <v>0</v>
      </c>
      <c r="BA326" s="37">
        <v>0</v>
      </c>
      <c r="BB326" s="38">
        <f>100*BA326/$V326</f>
        <v>0</v>
      </c>
      <c r="BC326" s="37">
        <f>IF(BB326&gt;$V$8,1,0)</f>
        <v>0</v>
      </c>
      <c r="BD326" s="38">
        <f>IF($I326=BA$16,BB326,0)</f>
        <v>0</v>
      </c>
      <c r="BE326" s="37">
        <v>0</v>
      </c>
      <c r="BF326" s="38">
        <f>100*BE326/$V326</f>
        <v>0</v>
      </c>
      <c r="BG326" s="37">
        <f>IF(BF326&gt;$V$8,1,0)</f>
        <v>0</v>
      </c>
      <c r="BH326" s="38">
        <f>IF($I326=BE$16,BF326,0)</f>
        <v>0</v>
      </c>
      <c r="BI326" s="37">
        <v>0</v>
      </c>
      <c r="BJ326" s="38">
        <f>100*BI326/$V326</f>
        <v>0</v>
      </c>
      <c r="BK326" s="37">
        <f>IF(BJ326&gt;$V$8,1,0)</f>
        <v>0</v>
      </c>
      <c r="BL326" s="38">
        <f>IF($I326=BI$16,BJ326,0)</f>
        <v>0</v>
      </c>
      <c r="BM326" s="37">
        <v>0</v>
      </c>
      <c r="BN326" s="38">
        <f>100*BM326/$V326</f>
        <v>0</v>
      </c>
      <c r="BO326" s="37">
        <f>IF(BN326&gt;$V$8,1,0)</f>
        <v>0</v>
      </c>
      <c r="BP326" s="38">
        <f>IF($I326=BM$16,BN326,0)</f>
        <v>0</v>
      </c>
      <c r="BQ326" s="37">
        <v>0</v>
      </c>
      <c r="BR326" s="38">
        <f>100*BQ326/$V326</f>
        <v>0</v>
      </c>
      <c r="BS326" s="37">
        <f>IF(BR326&gt;$V$8,1,0)</f>
        <v>0</v>
      </c>
      <c r="BT326" s="38">
        <f>IF($I326=BQ$16,BR326,0)</f>
        <v>0</v>
      </c>
      <c r="BU326" s="37">
        <v>0</v>
      </c>
      <c r="BV326" s="38">
        <f>100*BU326/$V326</f>
        <v>0</v>
      </c>
      <c r="BW326" s="37">
        <f>IF(BV326&gt;$V$8,1,0)</f>
        <v>0</v>
      </c>
      <c r="BX326" s="38">
        <f>IF($I326=BU$16,BV326,0)</f>
        <v>0</v>
      </c>
      <c r="BY326" s="37">
        <v>0</v>
      </c>
      <c r="BZ326" s="37">
        <v>0</v>
      </c>
      <c r="CA326" s="16"/>
      <c r="CB326" s="20"/>
      <c r="CC326" s="21"/>
    </row>
    <row r="327" ht="15.75" customHeight="1">
      <c r="A327" t="s" s="32">
        <v>742</v>
      </c>
      <c r="B327" t="s" s="71">
        <f>_xlfn.IFS(H327=0,F327,K327=1,I327,L327=1,Q327)</f>
        <v>17</v>
      </c>
      <c r="C327" s="72">
        <f>_xlfn.IFS(H327=0,G327,K327=1,J327,L327=1,R327)</f>
        <v>21.0243202</v>
      </c>
      <c r="D327" t="s" s="73">
        <f>IF(F327="Lab","over","under")</f>
        <v>111</v>
      </c>
      <c r="E327" t="s" s="73">
        <v>591</v>
      </c>
      <c r="F327" t="s" s="74">
        <v>9</v>
      </c>
      <c r="G327" s="75">
        <f>AD327</f>
        <v>39.2770040799581</v>
      </c>
      <c r="H327" s="76">
        <f>K327+L327</f>
        <v>1</v>
      </c>
      <c r="I327" t="s" s="77">
        <v>5</v>
      </c>
      <c r="J327" s="75">
        <f>AB327</f>
        <v>28.924395414036</v>
      </c>
      <c r="K327" s="25"/>
      <c r="L327" s="76">
        <v>1</v>
      </c>
      <c r="M327" s="25"/>
      <c r="N327" s="25"/>
      <c r="O327" t="s" s="73">
        <v>743</v>
      </c>
      <c r="P327" t="s" s="73">
        <v>742</v>
      </c>
      <c r="Q327" t="s" s="78">
        <v>17</v>
      </c>
      <c r="R327" s="79">
        <f>100*S327</f>
        <v>21.0243202</v>
      </c>
      <c r="S327" s="80">
        <v>0.210243202</v>
      </c>
      <c r="T327" s="28"/>
      <c r="U327" s="29">
        <v>72312</v>
      </c>
      <c r="V327" s="29">
        <v>43873</v>
      </c>
      <c r="W327" s="29">
        <v>120</v>
      </c>
      <c r="X327" s="29">
        <v>4542</v>
      </c>
      <c r="Y327" s="29">
        <v>12690</v>
      </c>
      <c r="Z327" s="31">
        <f>100*Y327/$V327</f>
        <v>28.924395414036</v>
      </c>
      <c r="AA327" s="29">
        <f>IF(Z327&gt;$V$8,1,0)</f>
        <v>0</v>
      </c>
      <c r="AB327" s="31">
        <f>IF($I327=Y$16,Z327,0)</f>
        <v>28.924395414036</v>
      </c>
      <c r="AC327" s="29">
        <v>17232</v>
      </c>
      <c r="AD327" s="31">
        <f>100*AC327/$V327</f>
        <v>39.2770040799581</v>
      </c>
      <c r="AE327" s="29">
        <f>IF(AD327&gt;$V$8,1,0)</f>
        <v>0</v>
      </c>
      <c r="AF327" s="31">
        <f>IF($I327=AC$16,AD327,0)</f>
        <v>0</v>
      </c>
      <c r="AG327" s="29">
        <v>1785</v>
      </c>
      <c r="AH327" s="31">
        <f>100*AG327/$V327</f>
        <v>4.06856152987031</v>
      </c>
      <c r="AI327" s="29">
        <f>IF(AH327&gt;$V$8,1,0)</f>
        <v>0</v>
      </c>
      <c r="AJ327" s="31">
        <f>IF($I327=AG$16,AH327,0)</f>
        <v>0</v>
      </c>
      <c r="AK327" s="29">
        <v>9224</v>
      </c>
      <c r="AL327" s="31">
        <f>100*AK327/$V327</f>
        <v>21.0243201969321</v>
      </c>
      <c r="AM327" s="29">
        <f>IF(AL327&gt;$V$8,1,0)</f>
        <v>0</v>
      </c>
      <c r="AN327" s="31">
        <f>IF($I327=AK$16,AL327,0)</f>
        <v>0</v>
      </c>
      <c r="AO327" s="29">
        <v>2132</v>
      </c>
      <c r="AP327" s="31">
        <f>100*AO327/$V327</f>
        <v>4.85948077405238</v>
      </c>
      <c r="AQ327" s="29">
        <f>IF(AP327&gt;$V$8,1,0)</f>
        <v>0</v>
      </c>
      <c r="AR327" s="31">
        <f>IF($I327=AO$16,AP327,0)</f>
        <v>0</v>
      </c>
      <c r="AS327" s="29">
        <v>0</v>
      </c>
      <c r="AT327" s="31">
        <f>100*AS327/$V327</f>
        <v>0</v>
      </c>
      <c r="AU327" s="29">
        <f>IF(AT327&gt;$V$8,1,0)</f>
        <v>0</v>
      </c>
      <c r="AV327" s="31">
        <f>IF($I327=AS$16,AT327,0)</f>
        <v>0</v>
      </c>
      <c r="AW327" s="29">
        <v>0</v>
      </c>
      <c r="AX327" s="31">
        <f>100*AW327/$V327</f>
        <v>0</v>
      </c>
      <c r="AY327" s="29">
        <f>IF(AX327&gt;$V$8,1,0)</f>
        <v>0</v>
      </c>
      <c r="AZ327" s="31">
        <f>IF($I327=AW$16,AX327,0)</f>
        <v>0</v>
      </c>
      <c r="BA327" s="29">
        <v>0</v>
      </c>
      <c r="BB327" s="31">
        <f>100*BA327/$V327</f>
        <v>0</v>
      </c>
      <c r="BC327" s="29">
        <f>IF(BB327&gt;$V$8,1,0)</f>
        <v>0</v>
      </c>
      <c r="BD327" s="31">
        <f>IF($I327=BA$16,BB327,0)</f>
        <v>0</v>
      </c>
      <c r="BE327" s="29">
        <v>0</v>
      </c>
      <c r="BF327" s="31">
        <f>100*BE327/$V327</f>
        <v>0</v>
      </c>
      <c r="BG327" s="29">
        <f>IF(BF327&gt;$V$8,1,0)</f>
        <v>0</v>
      </c>
      <c r="BH327" s="31">
        <f>IF($I327=BE$16,BF327,0)</f>
        <v>0</v>
      </c>
      <c r="BI327" s="29">
        <v>0</v>
      </c>
      <c r="BJ327" s="31">
        <f>100*BI327/$V327</f>
        <v>0</v>
      </c>
      <c r="BK327" s="29">
        <f>IF(BJ327&gt;$V$8,1,0)</f>
        <v>0</v>
      </c>
      <c r="BL327" s="31">
        <f>IF($I327=BI$16,BJ327,0)</f>
        <v>0</v>
      </c>
      <c r="BM327" s="29">
        <v>0</v>
      </c>
      <c r="BN327" s="31">
        <f>100*BM327/$V327</f>
        <v>0</v>
      </c>
      <c r="BO327" s="29">
        <f>IF(BN327&gt;$V$8,1,0)</f>
        <v>0</v>
      </c>
      <c r="BP327" s="31">
        <f>IF($I327=BM$16,BN327,0)</f>
        <v>0</v>
      </c>
      <c r="BQ327" s="29">
        <v>0</v>
      </c>
      <c r="BR327" s="31">
        <f>100*BQ327/$V327</f>
        <v>0</v>
      </c>
      <c r="BS327" s="29">
        <f>IF(BR327&gt;$V$8,1,0)</f>
        <v>0</v>
      </c>
      <c r="BT327" s="31">
        <f>IF($I327=BQ$16,BR327,0)</f>
        <v>0</v>
      </c>
      <c r="BU327" s="29">
        <v>0</v>
      </c>
      <c r="BV327" s="31">
        <f>100*BU327/$V327</f>
        <v>0</v>
      </c>
      <c r="BW327" s="29">
        <f>IF(BV327&gt;$V$8,1,0)</f>
        <v>0</v>
      </c>
      <c r="BX327" s="31">
        <f>IF($I327=BU$16,BV327,0)</f>
        <v>0</v>
      </c>
      <c r="BY327" s="29">
        <v>929</v>
      </c>
      <c r="BZ327" s="29">
        <v>0</v>
      </c>
      <c r="CA327" s="28"/>
      <c r="CB327" s="20"/>
      <c r="CC327" s="21"/>
    </row>
    <row r="328" ht="15.75" customHeight="1">
      <c r="A328" t="s" s="32">
        <v>744</v>
      </c>
      <c r="B328" t="s" s="71">
        <f>_xlfn.IFS(H328=0,F328,K328=1,I328,L328=1,Q328)</f>
        <v>9</v>
      </c>
      <c r="C328" s="72">
        <f>_xlfn.IFS(H328=0,G328,K328=1,J328,L328=1,R328)</f>
        <v>39.2242340177842</v>
      </c>
      <c r="D328" t="s" s="68">
        <f>IF(F328="Lab","over","under")</f>
        <v>111</v>
      </c>
      <c r="E328" t="s" s="68">
        <v>591</v>
      </c>
      <c r="F328" t="s" s="74">
        <v>9</v>
      </c>
      <c r="G328" s="81">
        <f>AD328</f>
        <v>39.2242340177842</v>
      </c>
      <c r="H328" s="82">
        <f>K328+L328</f>
        <v>0</v>
      </c>
      <c r="I328" t="s" s="77">
        <v>5</v>
      </c>
      <c r="J328" s="81">
        <f>AB328</f>
        <v>24.491615683749</v>
      </c>
      <c r="K328" s="13"/>
      <c r="L328" s="13"/>
      <c r="M328" s="13"/>
      <c r="N328" s="13"/>
      <c r="O328" t="s" s="68">
        <v>745</v>
      </c>
      <c r="P328" t="s" s="68">
        <v>744</v>
      </c>
      <c r="Q328" t="s" s="78">
        <v>17</v>
      </c>
      <c r="R328" s="83">
        <f>100*S328</f>
        <v>17.1277834</v>
      </c>
      <c r="S328" s="35">
        <v>0.171277834</v>
      </c>
      <c r="T328" s="16"/>
      <c r="U328" s="37">
        <v>70269</v>
      </c>
      <c r="V328" s="37">
        <v>40373</v>
      </c>
      <c r="W328" s="37">
        <v>128</v>
      </c>
      <c r="X328" s="37">
        <v>5948</v>
      </c>
      <c r="Y328" s="37">
        <v>9888</v>
      </c>
      <c r="Z328" s="38">
        <f>100*Y328/$V328</f>
        <v>24.491615683749</v>
      </c>
      <c r="AA328" s="37">
        <f>IF(Z328&gt;$V$8,1,0)</f>
        <v>0</v>
      </c>
      <c r="AB328" s="38">
        <f>IF($I328=Y$16,Z328,0)</f>
        <v>24.491615683749</v>
      </c>
      <c r="AC328" s="37">
        <v>15836</v>
      </c>
      <c r="AD328" s="38">
        <f>100*AC328/$V328</f>
        <v>39.2242340177842</v>
      </c>
      <c r="AE328" s="37">
        <f>IF(AD328&gt;$V$8,1,0)</f>
        <v>0</v>
      </c>
      <c r="AF328" s="38">
        <f>IF($I328=AC$16,AD328,0)</f>
        <v>0</v>
      </c>
      <c r="AG328" s="37">
        <v>1777</v>
      </c>
      <c r="AH328" s="38">
        <f>100*AG328/$V328</f>
        <v>4.40145641889382</v>
      </c>
      <c r="AI328" s="37">
        <f>IF(AH328&gt;$V$8,1,0)</f>
        <v>0</v>
      </c>
      <c r="AJ328" s="38">
        <f>IF($I328=AG$16,AH328,0)</f>
        <v>0</v>
      </c>
      <c r="AK328" s="37">
        <v>6915</v>
      </c>
      <c r="AL328" s="38">
        <f>100*AK328/$V328</f>
        <v>17.1277834196121</v>
      </c>
      <c r="AM328" s="37">
        <f>IF(AL328&gt;$V$8,1,0)</f>
        <v>0</v>
      </c>
      <c r="AN328" s="38">
        <f>IF($I328=AK$16,AL328,0)</f>
        <v>0</v>
      </c>
      <c r="AO328" s="37">
        <v>1339</v>
      </c>
      <c r="AP328" s="38">
        <f>100*AO328/$V328</f>
        <v>3.31657295717435</v>
      </c>
      <c r="AQ328" s="37">
        <f>IF(AP328&gt;$V$8,1,0)</f>
        <v>0</v>
      </c>
      <c r="AR328" s="38">
        <f>IF($I328=AO$16,AP328,0)</f>
        <v>0</v>
      </c>
      <c r="AS328" s="37">
        <v>0</v>
      </c>
      <c r="AT328" s="38">
        <f>100*AS328/$V328</f>
        <v>0</v>
      </c>
      <c r="AU328" s="37">
        <f>IF(AT328&gt;$V$8,1,0)</f>
        <v>0</v>
      </c>
      <c r="AV328" s="38">
        <f>IF($I328=AS$16,AT328,0)</f>
        <v>0</v>
      </c>
      <c r="AW328" s="37">
        <v>4138</v>
      </c>
      <c r="AX328" s="38">
        <f>100*AW328/$V328</f>
        <v>10.2494241200803</v>
      </c>
      <c r="AY328" s="37">
        <f>IF(AX328&gt;$V$8,1,0)</f>
        <v>0</v>
      </c>
      <c r="AZ328" s="38">
        <f>IF($I328=AW$16,AX328,0)</f>
        <v>0</v>
      </c>
      <c r="BA328" s="37">
        <v>0</v>
      </c>
      <c r="BB328" s="38">
        <f>100*BA328/$V328</f>
        <v>0</v>
      </c>
      <c r="BC328" s="37">
        <f>IF(BB328&gt;$V$8,1,0)</f>
        <v>0</v>
      </c>
      <c r="BD328" s="38">
        <f>IF($I328=BA$16,BB328,0)</f>
        <v>0</v>
      </c>
      <c r="BE328" s="37">
        <v>0</v>
      </c>
      <c r="BF328" s="38">
        <f>100*BE328/$V328</f>
        <v>0</v>
      </c>
      <c r="BG328" s="37">
        <f>IF(BF328&gt;$V$8,1,0)</f>
        <v>0</v>
      </c>
      <c r="BH328" s="38">
        <f>IF($I328=BE$16,BF328,0)</f>
        <v>0</v>
      </c>
      <c r="BI328" s="37">
        <v>0</v>
      </c>
      <c r="BJ328" s="38">
        <f>100*BI328/$V328</f>
        <v>0</v>
      </c>
      <c r="BK328" s="37">
        <f>IF(BJ328&gt;$V$8,1,0)</f>
        <v>0</v>
      </c>
      <c r="BL328" s="38">
        <f>IF($I328=BI$16,BJ328,0)</f>
        <v>0</v>
      </c>
      <c r="BM328" s="37">
        <v>0</v>
      </c>
      <c r="BN328" s="38">
        <f>100*BM328/$V328</f>
        <v>0</v>
      </c>
      <c r="BO328" s="37">
        <f>IF(BN328&gt;$V$8,1,0)</f>
        <v>0</v>
      </c>
      <c r="BP328" s="38">
        <f>IF($I328=BM$16,BN328,0)</f>
        <v>0</v>
      </c>
      <c r="BQ328" s="37">
        <v>0</v>
      </c>
      <c r="BR328" s="38">
        <f>100*BQ328/$V328</f>
        <v>0</v>
      </c>
      <c r="BS328" s="37">
        <f>IF(BR328&gt;$V$8,1,0)</f>
        <v>0</v>
      </c>
      <c r="BT328" s="38">
        <f>IF($I328=BQ$16,BR328,0)</f>
        <v>0</v>
      </c>
      <c r="BU328" s="37">
        <v>0</v>
      </c>
      <c r="BV328" s="38">
        <f>100*BU328/$V328</f>
        <v>0</v>
      </c>
      <c r="BW328" s="37">
        <f>IF(BV328&gt;$V$8,1,0)</f>
        <v>0</v>
      </c>
      <c r="BX328" s="38">
        <f>IF($I328=BU$16,BV328,0)</f>
        <v>0</v>
      </c>
      <c r="BY328" s="37">
        <v>0</v>
      </c>
      <c r="BZ328" s="37">
        <v>0</v>
      </c>
      <c r="CA328" s="16"/>
      <c r="CB328" s="20"/>
      <c r="CC328" s="21"/>
    </row>
    <row r="329" ht="15.75" customHeight="1">
      <c r="A329" t="s" s="32">
        <v>746</v>
      </c>
      <c r="B329" t="s" s="71">
        <f>_xlfn.IFS(H329=0,F329,K329=1,I329,L329=1,Q329)</f>
        <v>9</v>
      </c>
      <c r="C329" s="72">
        <f>_xlfn.IFS(H329=0,G329,K329=1,J329,L329=1,R329)</f>
        <v>39.2208221246873</v>
      </c>
      <c r="D329" t="s" s="73">
        <f>IF(F329="Lab","over","under")</f>
        <v>111</v>
      </c>
      <c r="E329" t="s" s="73">
        <v>591</v>
      </c>
      <c r="F329" t="s" s="74">
        <v>9</v>
      </c>
      <c r="G329" s="75">
        <f>AD329</f>
        <v>39.2208221246873</v>
      </c>
      <c r="H329" s="76">
        <f>K329+L329</f>
        <v>0</v>
      </c>
      <c r="I329" t="s" s="77">
        <v>5</v>
      </c>
      <c r="J329" s="75">
        <f>AB329</f>
        <v>33.7981971777809</v>
      </c>
      <c r="K329" s="25"/>
      <c r="L329" s="25"/>
      <c r="M329" s="25"/>
      <c r="N329" s="25"/>
      <c r="O329" t="s" s="73">
        <v>747</v>
      </c>
      <c r="P329" t="s" s="73">
        <v>746</v>
      </c>
      <c r="Q329" t="s" s="78">
        <v>17</v>
      </c>
      <c r="R329" s="79">
        <f>100*S329</f>
        <v>16.1687668</v>
      </c>
      <c r="S329" s="80">
        <v>0.161687668</v>
      </c>
      <c r="T329" s="28"/>
      <c r="U329" s="29">
        <v>70672</v>
      </c>
      <c r="V329" s="29">
        <v>42378</v>
      </c>
      <c r="W329" s="29">
        <v>121</v>
      </c>
      <c r="X329" s="29">
        <v>2298</v>
      </c>
      <c r="Y329" s="29">
        <v>14323</v>
      </c>
      <c r="Z329" s="31">
        <f>100*Y329/$V329</f>
        <v>33.7981971777809</v>
      </c>
      <c r="AA329" s="29">
        <f>IF(Z329&gt;$V$8,1,0)</f>
        <v>0</v>
      </c>
      <c r="AB329" s="31">
        <f>IF($I329=Y$16,Z329,0)</f>
        <v>33.7981971777809</v>
      </c>
      <c r="AC329" s="29">
        <v>16621</v>
      </c>
      <c r="AD329" s="31">
        <f>100*AC329/$V329</f>
        <v>39.2208221246873</v>
      </c>
      <c r="AE329" s="29">
        <f>IF(AD329&gt;$V$8,1,0)</f>
        <v>0</v>
      </c>
      <c r="AF329" s="31">
        <f>IF($I329=AC$16,AD329,0)</f>
        <v>0</v>
      </c>
      <c r="AG329" s="29">
        <v>1735</v>
      </c>
      <c r="AH329" s="31">
        <f>100*AG329/$V329</f>
        <v>4.09410543206381</v>
      </c>
      <c r="AI329" s="29">
        <f>IF(AH329&gt;$V$8,1,0)</f>
        <v>0</v>
      </c>
      <c r="AJ329" s="31">
        <f>IF($I329=AG$16,AH329,0)</f>
        <v>0</v>
      </c>
      <c r="AK329" s="29">
        <v>6852</v>
      </c>
      <c r="AL329" s="31">
        <f>100*AK329/$V329</f>
        <v>16.168766812969</v>
      </c>
      <c r="AM329" s="29">
        <f>IF(AL329&gt;$V$8,1,0)</f>
        <v>0</v>
      </c>
      <c r="AN329" s="31">
        <f>IF($I329=AK$16,AL329,0)</f>
        <v>0</v>
      </c>
      <c r="AO329" s="29">
        <v>2847</v>
      </c>
      <c r="AP329" s="31">
        <f>100*AO329/$V329</f>
        <v>6.71810845249894</v>
      </c>
      <c r="AQ329" s="29">
        <f>IF(AP329&gt;$V$8,1,0)</f>
        <v>0</v>
      </c>
      <c r="AR329" s="31">
        <f>IF($I329=AO$16,AP329,0)</f>
        <v>0</v>
      </c>
      <c r="AS329" s="29">
        <v>0</v>
      </c>
      <c r="AT329" s="31">
        <f>100*AS329/$V329</f>
        <v>0</v>
      </c>
      <c r="AU329" s="29">
        <f>IF(AT329&gt;$V$8,1,0)</f>
        <v>0</v>
      </c>
      <c r="AV329" s="31">
        <f>IF($I329=AS$16,AT329,0)</f>
        <v>0</v>
      </c>
      <c r="AW329" s="29">
        <v>0</v>
      </c>
      <c r="AX329" s="31">
        <f>100*AW329/$V329</f>
        <v>0</v>
      </c>
      <c r="AY329" s="29">
        <f>IF(AX329&gt;$V$8,1,0)</f>
        <v>0</v>
      </c>
      <c r="AZ329" s="31">
        <f>IF($I329=AW$16,AX329,0)</f>
        <v>0</v>
      </c>
      <c r="BA329" s="29">
        <v>0</v>
      </c>
      <c r="BB329" s="31">
        <f>100*BA329/$V329</f>
        <v>0</v>
      </c>
      <c r="BC329" s="29">
        <f>IF(BB329&gt;$V$8,1,0)</f>
        <v>0</v>
      </c>
      <c r="BD329" s="31">
        <f>IF($I329=BA$16,BB329,0)</f>
        <v>0</v>
      </c>
      <c r="BE329" s="29">
        <v>0</v>
      </c>
      <c r="BF329" s="31">
        <f>100*BE329/$V329</f>
        <v>0</v>
      </c>
      <c r="BG329" s="29">
        <f>IF(BF329&gt;$V$8,1,0)</f>
        <v>0</v>
      </c>
      <c r="BH329" s="31">
        <f>IF($I329=BE$16,BF329,0)</f>
        <v>0</v>
      </c>
      <c r="BI329" s="29">
        <v>0</v>
      </c>
      <c r="BJ329" s="31">
        <f>100*BI329/$V329</f>
        <v>0</v>
      </c>
      <c r="BK329" s="29">
        <f>IF(BJ329&gt;$V$8,1,0)</f>
        <v>0</v>
      </c>
      <c r="BL329" s="31">
        <f>IF($I329=BI$16,BJ329,0)</f>
        <v>0</v>
      </c>
      <c r="BM329" s="29">
        <v>0</v>
      </c>
      <c r="BN329" s="31">
        <f>100*BM329/$V329</f>
        <v>0</v>
      </c>
      <c r="BO329" s="29">
        <f>IF(BN329&gt;$V$8,1,0)</f>
        <v>0</v>
      </c>
      <c r="BP329" s="31">
        <f>IF($I329=BM$16,BN329,0)</f>
        <v>0</v>
      </c>
      <c r="BQ329" s="29">
        <v>0</v>
      </c>
      <c r="BR329" s="31">
        <f>100*BQ329/$V329</f>
        <v>0</v>
      </c>
      <c r="BS329" s="29">
        <f>IF(BR329&gt;$V$8,1,0)</f>
        <v>0</v>
      </c>
      <c r="BT329" s="31">
        <f>IF($I329=BQ$16,BR329,0)</f>
        <v>0</v>
      </c>
      <c r="BU329" s="29">
        <v>0</v>
      </c>
      <c r="BV329" s="31">
        <f>100*BU329/$V329</f>
        <v>0</v>
      </c>
      <c r="BW329" s="29">
        <f>IF(BV329&gt;$V$8,1,0)</f>
        <v>0</v>
      </c>
      <c r="BX329" s="31">
        <f>IF($I329=BU$16,BV329,0)</f>
        <v>0</v>
      </c>
      <c r="BY329" s="29">
        <v>358</v>
      </c>
      <c r="BZ329" s="29">
        <v>0</v>
      </c>
      <c r="CA329" s="28"/>
      <c r="CB329" s="20"/>
      <c r="CC329" s="21"/>
    </row>
    <row r="330" ht="15.75" customHeight="1">
      <c r="A330" t="s" s="32">
        <v>748</v>
      </c>
      <c r="B330" t="s" s="71">
        <f>_xlfn.IFS(H330=0,F330,K330=1,I330,L330=1,Q330)</f>
        <v>17</v>
      </c>
      <c r="C330" s="72">
        <f>_xlfn.IFS(H330=0,G330,K330=1,J330,L330=1,R330)</f>
        <v>24.0830045301768</v>
      </c>
      <c r="D330" t="s" s="68">
        <f>IF(F330="Lab","over","under")</f>
        <v>111</v>
      </c>
      <c r="E330" t="s" s="68">
        <v>591</v>
      </c>
      <c r="F330" t="s" s="74">
        <v>9</v>
      </c>
      <c r="G330" s="81">
        <f>AD330</f>
        <v>39.1543669930342</v>
      </c>
      <c r="H330" s="82">
        <f>K330+L330</f>
        <v>1</v>
      </c>
      <c r="I330" t="s" s="77">
        <v>17</v>
      </c>
      <c r="J330" s="81">
        <f>AN330</f>
        <v>24.0830045301768</v>
      </c>
      <c r="K330" s="82">
        <v>1</v>
      </c>
      <c r="L330" s="13"/>
      <c r="M330" s="13"/>
      <c r="N330" s="13"/>
      <c r="O330" t="s" s="68">
        <v>749</v>
      </c>
      <c r="P330" t="s" s="68">
        <v>748</v>
      </c>
      <c r="Q330" t="s" s="78">
        <v>5</v>
      </c>
      <c r="R330" s="83">
        <f>100*S330</f>
        <v>24.0123727</v>
      </c>
      <c r="S330" s="35">
        <v>0.240123727</v>
      </c>
      <c r="T330" s="16"/>
      <c r="U330" s="37">
        <v>72642</v>
      </c>
      <c r="V330" s="37">
        <v>41058</v>
      </c>
      <c r="W330" s="37">
        <v>137</v>
      </c>
      <c r="X330" s="37">
        <v>6188</v>
      </c>
      <c r="Y330" s="37">
        <v>9859</v>
      </c>
      <c r="Z330" s="38">
        <f>100*Y330/$V330</f>
        <v>24.0123727410005</v>
      </c>
      <c r="AA330" s="37">
        <f>IF(Z330&gt;$V$8,1,0)</f>
        <v>0</v>
      </c>
      <c r="AB330" s="38">
        <f>IF($I330=Y$16,Z330,0)</f>
        <v>0</v>
      </c>
      <c r="AC330" s="37">
        <v>16076</v>
      </c>
      <c r="AD330" s="38">
        <f>100*AC330/$V330</f>
        <v>39.1543669930342</v>
      </c>
      <c r="AE330" s="37">
        <f>IF(AD330&gt;$V$8,1,0)</f>
        <v>0</v>
      </c>
      <c r="AF330" s="38">
        <f>IF($I330=AC$16,AD330,0)</f>
        <v>0</v>
      </c>
      <c r="AG330" s="37">
        <v>1425</v>
      </c>
      <c r="AH330" s="38">
        <f>100*AG330/$V330</f>
        <v>3.47069998538653</v>
      </c>
      <c r="AI330" s="37">
        <f>IF(AH330&gt;$V$8,1,0)</f>
        <v>0</v>
      </c>
      <c r="AJ330" s="38">
        <f>IF($I330=AG$16,AH330,0)</f>
        <v>0</v>
      </c>
      <c r="AK330" s="37">
        <v>9888</v>
      </c>
      <c r="AL330" s="38">
        <f>100*AK330/$V330</f>
        <v>24.0830045301768</v>
      </c>
      <c r="AM330" s="37">
        <f>IF(AL330&gt;$V$8,1,0)</f>
        <v>0</v>
      </c>
      <c r="AN330" s="38">
        <f>IF($I330=AK$16,AL330,0)</f>
        <v>24.0830045301768</v>
      </c>
      <c r="AO330" s="37">
        <v>2284</v>
      </c>
      <c r="AP330" s="38">
        <f>100*AO330/$V330</f>
        <v>5.5628622923669</v>
      </c>
      <c r="AQ330" s="37">
        <f>IF(AP330&gt;$V$8,1,0)</f>
        <v>0</v>
      </c>
      <c r="AR330" s="38">
        <f>IF($I330=AO$16,AP330,0)</f>
        <v>0</v>
      </c>
      <c r="AS330" s="37">
        <v>0</v>
      </c>
      <c r="AT330" s="38">
        <f>100*AS330/$V330</f>
        <v>0</v>
      </c>
      <c r="AU330" s="37">
        <f>IF(AT330&gt;$V$8,1,0)</f>
        <v>0</v>
      </c>
      <c r="AV330" s="38">
        <f>IF($I330=AS$16,AT330,0)</f>
        <v>0</v>
      </c>
      <c r="AW330" s="37">
        <v>0</v>
      </c>
      <c r="AX330" s="38">
        <f>100*AW330/$V330</f>
        <v>0</v>
      </c>
      <c r="AY330" s="37">
        <f>IF(AX330&gt;$V$8,1,0)</f>
        <v>0</v>
      </c>
      <c r="AZ330" s="38">
        <f>IF($I330=AW$16,AX330,0)</f>
        <v>0</v>
      </c>
      <c r="BA330" s="37">
        <v>0</v>
      </c>
      <c r="BB330" s="38">
        <f>100*BA330/$V330</f>
        <v>0</v>
      </c>
      <c r="BC330" s="37">
        <f>IF(BB330&gt;$V$8,1,0)</f>
        <v>0</v>
      </c>
      <c r="BD330" s="38">
        <f>IF($I330=BA$16,BB330,0)</f>
        <v>0</v>
      </c>
      <c r="BE330" s="37">
        <v>0</v>
      </c>
      <c r="BF330" s="38">
        <f>100*BE330/$V330</f>
        <v>0</v>
      </c>
      <c r="BG330" s="37">
        <f>IF(BF330&gt;$V$8,1,0)</f>
        <v>0</v>
      </c>
      <c r="BH330" s="38">
        <f>IF($I330=BE$16,BF330,0)</f>
        <v>0</v>
      </c>
      <c r="BI330" s="37">
        <v>0</v>
      </c>
      <c r="BJ330" s="38">
        <f>100*BI330/$V330</f>
        <v>0</v>
      </c>
      <c r="BK330" s="37">
        <f>IF(BJ330&gt;$V$8,1,0)</f>
        <v>0</v>
      </c>
      <c r="BL330" s="38">
        <f>IF($I330=BI$16,BJ330,0)</f>
        <v>0</v>
      </c>
      <c r="BM330" s="37">
        <v>0</v>
      </c>
      <c r="BN330" s="38">
        <f>100*BM330/$V330</f>
        <v>0</v>
      </c>
      <c r="BO330" s="37">
        <f>IF(BN330&gt;$V$8,1,0)</f>
        <v>0</v>
      </c>
      <c r="BP330" s="38">
        <f>IF($I330=BM$16,BN330,0)</f>
        <v>0</v>
      </c>
      <c r="BQ330" s="37">
        <v>0</v>
      </c>
      <c r="BR330" s="38">
        <f>100*BQ330/$V330</f>
        <v>0</v>
      </c>
      <c r="BS330" s="37">
        <f>IF(BR330&gt;$V$8,1,0)</f>
        <v>0</v>
      </c>
      <c r="BT330" s="38">
        <f>IF($I330=BQ$16,BR330,0)</f>
        <v>0</v>
      </c>
      <c r="BU330" s="37">
        <v>0</v>
      </c>
      <c r="BV330" s="38">
        <f>100*BU330/$V330</f>
        <v>0</v>
      </c>
      <c r="BW330" s="37">
        <f>IF(BV330&gt;$V$8,1,0)</f>
        <v>0</v>
      </c>
      <c r="BX330" s="38">
        <f>IF($I330=BU$16,BV330,0)</f>
        <v>0</v>
      </c>
      <c r="BY330" s="37">
        <v>168</v>
      </c>
      <c r="BZ330" s="37">
        <v>0</v>
      </c>
      <c r="CA330" s="16"/>
      <c r="CB330" s="20"/>
      <c r="CC330" s="21"/>
    </row>
    <row r="331" ht="15.75" customHeight="1">
      <c r="A331" t="s" s="32">
        <v>750</v>
      </c>
      <c r="B331" t="s" s="71">
        <f>_xlfn.IFS(H331=0,F331,K331=1,I331,L331=1,Q331)</f>
        <v>17</v>
      </c>
      <c r="C331" s="72">
        <f>_xlfn.IFS(H331=0,G331,K331=1,J331,L331=1,R331)</f>
        <v>22.8417748</v>
      </c>
      <c r="D331" t="s" s="73">
        <f>IF(F331="Lab","over","under")</f>
        <v>111</v>
      </c>
      <c r="E331" t="s" s="73">
        <v>591</v>
      </c>
      <c r="F331" t="s" s="74">
        <v>9</v>
      </c>
      <c r="G331" s="75">
        <f>AD331</f>
        <v>39.0585830067905</v>
      </c>
      <c r="H331" s="76">
        <f>K331+L331</f>
        <v>1</v>
      </c>
      <c r="I331" t="s" s="77">
        <v>5</v>
      </c>
      <c r="J331" s="75">
        <f>AB331</f>
        <v>30.576581400443</v>
      </c>
      <c r="K331" s="25"/>
      <c r="L331" s="76">
        <v>1</v>
      </c>
      <c r="M331" s="25"/>
      <c r="N331" s="25"/>
      <c r="O331" t="s" s="73">
        <v>751</v>
      </c>
      <c r="P331" t="s" s="73">
        <v>750</v>
      </c>
      <c r="Q331" t="s" s="78">
        <v>17</v>
      </c>
      <c r="R331" s="79">
        <f>100*S331</f>
        <v>22.8417748</v>
      </c>
      <c r="S331" s="80">
        <v>0.228417748</v>
      </c>
      <c r="T331" s="28"/>
      <c r="U331" s="29">
        <v>74535</v>
      </c>
      <c r="V331" s="29">
        <v>41087</v>
      </c>
      <c r="W331" s="29">
        <v>114</v>
      </c>
      <c r="X331" s="29">
        <v>3485</v>
      </c>
      <c r="Y331" s="29">
        <v>12563</v>
      </c>
      <c r="Z331" s="31">
        <f>100*Y331/$V331</f>
        <v>30.576581400443</v>
      </c>
      <c r="AA331" s="29">
        <f>IF(Z331&gt;$V$8,1,0)</f>
        <v>0</v>
      </c>
      <c r="AB331" s="31">
        <f>IF($I331=Y$16,Z331,0)</f>
        <v>30.576581400443</v>
      </c>
      <c r="AC331" s="29">
        <v>16048</v>
      </c>
      <c r="AD331" s="31">
        <f>100*AC331/$V331</f>
        <v>39.0585830067905</v>
      </c>
      <c r="AE331" s="29">
        <f>IF(AD331&gt;$V$8,1,0)</f>
        <v>0</v>
      </c>
      <c r="AF331" s="31">
        <f>IF($I331=AC$16,AD331,0)</f>
        <v>0</v>
      </c>
      <c r="AG331" s="29">
        <v>799</v>
      </c>
      <c r="AH331" s="31">
        <f>100*AG331/$V331</f>
        <v>1.94465402682114</v>
      </c>
      <c r="AI331" s="29">
        <f>IF(AH331&gt;$V$8,1,0)</f>
        <v>0</v>
      </c>
      <c r="AJ331" s="31">
        <f>IF($I331=AG$16,AH331,0)</f>
        <v>0</v>
      </c>
      <c r="AK331" s="29">
        <v>9385</v>
      </c>
      <c r="AL331" s="31">
        <f>100*AK331/$V331</f>
        <v>22.8417747706087</v>
      </c>
      <c r="AM331" s="29">
        <f>IF(AL331&gt;$V$8,1,0)</f>
        <v>0</v>
      </c>
      <c r="AN331" s="31">
        <f>IF($I331=AK$16,AL331,0)</f>
        <v>0</v>
      </c>
      <c r="AO331" s="29">
        <v>1326</v>
      </c>
      <c r="AP331" s="31">
        <f>100*AO331/$V331</f>
        <v>3.22729817217125</v>
      </c>
      <c r="AQ331" s="29">
        <f>IF(AP331&gt;$V$8,1,0)</f>
        <v>0</v>
      </c>
      <c r="AR331" s="31">
        <f>IF($I331=AO$16,AP331,0)</f>
        <v>0</v>
      </c>
      <c r="AS331" s="29">
        <v>0</v>
      </c>
      <c r="AT331" s="31">
        <f>100*AS331/$V331</f>
        <v>0</v>
      </c>
      <c r="AU331" s="29">
        <f>IF(AT331&gt;$V$8,1,0)</f>
        <v>0</v>
      </c>
      <c r="AV331" s="31">
        <f>IF($I331=AS$16,AT331,0)</f>
        <v>0</v>
      </c>
      <c r="AW331" s="29">
        <v>0</v>
      </c>
      <c r="AX331" s="31">
        <f>100*AW331/$V331</f>
        <v>0</v>
      </c>
      <c r="AY331" s="29">
        <f>IF(AX331&gt;$V$8,1,0)</f>
        <v>0</v>
      </c>
      <c r="AZ331" s="31">
        <f>IF($I331=AW$16,AX331,0)</f>
        <v>0</v>
      </c>
      <c r="BA331" s="29">
        <v>0</v>
      </c>
      <c r="BB331" s="31">
        <f>100*BA331/$V331</f>
        <v>0</v>
      </c>
      <c r="BC331" s="29">
        <f>IF(BB331&gt;$V$8,1,0)</f>
        <v>0</v>
      </c>
      <c r="BD331" s="31">
        <f>IF($I331=BA$16,BB331,0)</f>
        <v>0</v>
      </c>
      <c r="BE331" s="29">
        <v>0</v>
      </c>
      <c r="BF331" s="31">
        <f>100*BE331/$V331</f>
        <v>0</v>
      </c>
      <c r="BG331" s="29">
        <f>IF(BF331&gt;$V$8,1,0)</f>
        <v>0</v>
      </c>
      <c r="BH331" s="31">
        <f>IF($I331=BE$16,BF331,0)</f>
        <v>0</v>
      </c>
      <c r="BI331" s="29">
        <v>0</v>
      </c>
      <c r="BJ331" s="31">
        <f>100*BI331/$V331</f>
        <v>0</v>
      </c>
      <c r="BK331" s="29">
        <f>IF(BJ331&gt;$V$8,1,0)</f>
        <v>0</v>
      </c>
      <c r="BL331" s="31">
        <f>IF($I331=BI$16,BJ331,0)</f>
        <v>0</v>
      </c>
      <c r="BM331" s="29">
        <v>0</v>
      </c>
      <c r="BN331" s="31">
        <f>100*BM331/$V331</f>
        <v>0</v>
      </c>
      <c r="BO331" s="29">
        <f>IF(BN331&gt;$V$8,1,0)</f>
        <v>0</v>
      </c>
      <c r="BP331" s="31">
        <f>IF($I331=BM$16,BN331,0)</f>
        <v>0</v>
      </c>
      <c r="BQ331" s="29">
        <v>0</v>
      </c>
      <c r="BR331" s="31">
        <f>100*BQ331/$V331</f>
        <v>0</v>
      </c>
      <c r="BS331" s="29">
        <f>IF(BR331&gt;$V$8,1,0)</f>
        <v>0</v>
      </c>
      <c r="BT331" s="31">
        <f>IF($I331=BQ$16,BR331,0)</f>
        <v>0</v>
      </c>
      <c r="BU331" s="29">
        <v>0</v>
      </c>
      <c r="BV331" s="31">
        <f>100*BU331/$V331</f>
        <v>0</v>
      </c>
      <c r="BW331" s="29">
        <f>IF(BV331&gt;$V$8,1,0)</f>
        <v>0</v>
      </c>
      <c r="BX331" s="31">
        <f>IF($I331=BU$16,BV331,0)</f>
        <v>0</v>
      </c>
      <c r="BY331" s="29">
        <v>0</v>
      </c>
      <c r="BZ331" s="29">
        <v>0</v>
      </c>
      <c r="CA331" s="28"/>
      <c r="CB331" s="20"/>
      <c r="CC331" s="21"/>
    </row>
    <row r="332" ht="15.75" customHeight="1">
      <c r="A332" t="s" s="32">
        <v>752</v>
      </c>
      <c r="B332" t="s" s="71">
        <f>_xlfn.IFS(H332=0,F332,K332=1,I332,L332=1,Q332)</f>
        <v>9</v>
      </c>
      <c r="C332" s="72">
        <f>_xlfn.IFS(H332=0,G332,K332=1,J332,L332=1,R332)</f>
        <v>39.0207828637001</v>
      </c>
      <c r="D332" t="s" s="68">
        <f>IF(F332="Lab","over","under")</f>
        <v>111</v>
      </c>
      <c r="E332" t="s" s="68">
        <v>591</v>
      </c>
      <c r="F332" t="s" s="74">
        <v>9</v>
      </c>
      <c r="G332" s="81">
        <f>AD332</f>
        <v>39.0207828637001</v>
      </c>
      <c r="H332" s="82">
        <f>K332+L332</f>
        <v>0</v>
      </c>
      <c r="I332" t="s" s="77">
        <v>5</v>
      </c>
      <c r="J332" s="81">
        <f>AB332</f>
        <v>32.1152620170853</v>
      </c>
      <c r="K332" s="13"/>
      <c r="L332" s="13"/>
      <c r="M332" s="13"/>
      <c r="N332" s="13"/>
      <c r="O332" t="s" s="99">
        <v>753</v>
      </c>
      <c r="P332" t="s" s="99">
        <v>752</v>
      </c>
      <c r="Q332" t="s" s="78">
        <v>13</v>
      </c>
      <c r="R332" s="83">
        <f>100*S332</f>
        <v>11.0544435</v>
      </c>
      <c r="S332" s="100">
        <v>0.110544435</v>
      </c>
      <c r="T332" s="16"/>
      <c r="U332" s="37">
        <v>73369</v>
      </c>
      <c r="V332" s="37">
        <v>39215</v>
      </c>
      <c r="W332" s="37">
        <v>202</v>
      </c>
      <c r="X332" s="37">
        <v>2708</v>
      </c>
      <c r="Y332" s="37">
        <v>12594</v>
      </c>
      <c r="Z332" s="38">
        <f>100*Y332/$V332</f>
        <v>32.1152620170853</v>
      </c>
      <c r="AA332" s="37">
        <f>IF(Z332&gt;$V$8,1,0)</f>
        <v>0</v>
      </c>
      <c r="AB332" s="38">
        <f>IF($I332=Y$16,Z332,0)</f>
        <v>32.1152620170853</v>
      </c>
      <c r="AC332" s="37">
        <v>15302</v>
      </c>
      <c r="AD332" s="38">
        <f>100*AC332/$V332</f>
        <v>39.0207828637001</v>
      </c>
      <c r="AE332" s="37">
        <f>IF(AD332&gt;$V$8,1,0)</f>
        <v>0</v>
      </c>
      <c r="AF332" s="38">
        <f>IF($I332=AC$16,AD332,0)</f>
        <v>0</v>
      </c>
      <c r="AG332" s="37">
        <v>4335</v>
      </c>
      <c r="AH332" s="38">
        <f>100*AG332/$V332</f>
        <v>11.0544434527604</v>
      </c>
      <c r="AI332" s="37">
        <f>IF(AH332&gt;$V$8,1,0)</f>
        <v>0</v>
      </c>
      <c r="AJ332" s="38">
        <f>IF($I332=AG$16,AH332,0)</f>
        <v>0</v>
      </c>
      <c r="AK332" s="37">
        <v>2752</v>
      </c>
      <c r="AL332" s="38">
        <f>100*AK332/$V332</f>
        <v>7.01772281014918</v>
      </c>
      <c r="AM332" s="37">
        <f>IF(AL332&gt;$V$8,1,0)</f>
        <v>0</v>
      </c>
      <c r="AN332" s="38">
        <f>IF($I332=AK$16,AL332,0)</f>
        <v>0</v>
      </c>
      <c r="AO332" s="37">
        <v>2844</v>
      </c>
      <c r="AP332" s="38">
        <f>100*AO332/$V332</f>
        <v>7.25232691572103</v>
      </c>
      <c r="AQ332" s="37">
        <f>IF(AP332&gt;$V$8,1,0)</f>
        <v>0</v>
      </c>
      <c r="AR332" s="38">
        <f>IF($I332=AO$16,AP332,0)</f>
        <v>0</v>
      </c>
      <c r="AS332" s="37">
        <v>0</v>
      </c>
      <c r="AT332" s="38">
        <f>100*AS332/$V332</f>
        <v>0</v>
      </c>
      <c r="AU332" s="37">
        <f>IF(AT332&gt;$V$8,1,0)</f>
        <v>0</v>
      </c>
      <c r="AV332" s="38">
        <f>IF($I332=AS$16,AT332,0)</f>
        <v>0</v>
      </c>
      <c r="AW332" s="37">
        <v>0</v>
      </c>
      <c r="AX332" s="38">
        <f>100*AW332/$V332</f>
        <v>0</v>
      </c>
      <c r="AY332" s="37">
        <f>IF(AX332&gt;$V$8,1,0)</f>
        <v>0</v>
      </c>
      <c r="AZ332" s="38">
        <f>IF($I332=AW$16,AX332,0)</f>
        <v>0</v>
      </c>
      <c r="BA332" s="37">
        <v>0</v>
      </c>
      <c r="BB332" s="38">
        <f>100*BA332/$V332</f>
        <v>0</v>
      </c>
      <c r="BC332" s="37">
        <f>IF(BB332&gt;$V$8,1,0)</f>
        <v>0</v>
      </c>
      <c r="BD332" s="38">
        <f>IF($I332=BA$16,BB332,0)</f>
        <v>0</v>
      </c>
      <c r="BE332" s="37">
        <v>0</v>
      </c>
      <c r="BF332" s="38">
        <f>100*BE332/$V332</f>
        <v>0</v>
      </c>
      <c r="BG332" s="37">
        <f>IF(BF332&gt;$V$8,1,0)</f>
        <v>0</v>
      </c>
      <c r="BH332" s="38">
        <f>IF($I332=BE$16,BF332,0)</f>
        <v>0</v>
      </c>
      <c r="BI332" s="37">
        <v>0</v>
      </c>
      <c r="BJ332" s="38">
        <f>100*BI332/$V332</f>
        <v>0</v>
      </c>
      <c r="BK332" s="37">
        <f>IF(BJ332&gt;$V$8,1,0)</f>
        <v>0</v>
      </c>
      <c r="BL332" s="38">
        <f>IF($I332=BI$16,BJ332,0)</f>
        <v>0</v>
      </c>
      <c r="BM332" s="37">
        <v>0</v>
      </c>
      <c r="BN332" s="38">
        <f>100*BM332/$V332</f>
        <v>0</v>
      </c>
      <c r="BO332" s="37">
        <f>IF(BN332&gt;$V$8,1,0)</f>
        <v>0</v>
      </c>
      <c r="BP332" s="38">
        <f>IF($I332=BM$16,BN332,0)</f>
        <v>0</v>
      </c>
      <c r="BQ332" s="37">
        <v>0</v>
      </c>
      <c r="BR332" s="38">
        <f>100*BQ332/$V332</f>
        <v>0</v>
      </c>
      <c r="BS332" s="37">
        <f>IF(BR332&gt;$V$8,1,0)</f>
        <v>0</v>
      </c>
      <c r="BT332" s="38">
        <f>IF($I332=BQ$16,BR332,0)</f>
        <v>0</v>
      </c>
      <c r="BU332" s="37">
        <v>0</v>
      </c>
      <c r="BV332" s="38">
        <f>100*BU332/$V332</f>
        <v>0</v>
      </c>
      <c r="BW332" s="37">
        <f>IF(BV332&gt;$V$8,1,0)</f>
        <v>0</v>
      </c>
      <c r="BX332" s="38">
        <f>IF($I332=BU$16,BV332,0)</f>
        <v>0</v>
      </c>
      <c r="BY332" s="37">
        <v>0</v>
      </c>
      <c r="BZ332" s="37">
        <v>0</v>
      </c>
      <c r="CA332" s="16"/>
      <c r="CB332" s="20"/>
      <c r="CC332" s="21"/>
    </row>
    <row r="333" ht="15.75" customHeight="1">
      <c r="A333" t="s" s="32">
        <v>754</v>
      </c>
      <c r="B333" t="s" s="71">
        <f>_xlfn.IFS(H333=0,F333,K333=1,I333,L333=1,Q333)</f>
        <v>17</v>
      </c>
      <c r="C333" s="72">
        <f>_xlfn.IFS(H333=0,G333,K333=1,J333,L333=1,R333)</f>
        <v>21.9918088</v>
      </c>
      <c r="D333" t="s" s="73">
        <f>IF(F333="Lab","over","under")</f>
        <v>111</v>
      </c>
      <c r="E333" t="s" s="73">
        <v>591</v>
      </c>
      <c r="F333" t="s" s="74">
        <v>9</v>
      </c>
      <c r="G333" s="75">
        <f>AD333</f>
        <v>38.9418839753227</v>
      </c>
      <c r="H333" s="76">
        <f>K333+L333</f>
        <v>1</v>
      </c>
      <c r="I333" t="s" s="77">
        <v>5</v>
      </c>
      <c r="J333" s="75">
        <f>AB333</f>
        <v>27.629737155892</v>
      </c>
      <c r="K333" s="25"/>
      <c r="L333" s="76">
        <v>1</v>
      </c>
      <c r="M333" s="25"/>
      <c r="N333" s="25"/>
      <c r="O333" t="s" s="73">
        <v>755</v>
      </c>
      <c r="P333" t="s" s="73">
        <v>754</v>
      </c>
      <c r="Q333" t="s" s="78">
        <v>17</v>
      </c>
      <c r="R333" s="79">
        <f>100*S333</f>
        <v>21.9918088</v>
      </c>
      <c r="S333" s="80">
        <v>0.219918088</v>
      </c>
      <c r="T333" s="28"/>
      <c r="U333" s="29">
        <v>68549</v>
      </c>
      <c r="V333" s="29">
        <v>38578</v>
      </c>
      <c r="W333" s="29">
        <v>142</v>
      </c>
      <c r="X333" s="29">
        <v>4364</v>
      </c>
      <c r="Y333" s="29">
        <v>10659</v>
      </c>
      <c r="Z333" s="31">
        <f>100*Y333/$V333</f>
        <v>27.629737155892</v>
      </c>
      <c r="AA333" s="29">
        <f>IF(Z333&gt;$V$8,1,0)</f>
        <v>0</v>
      </c>
      <c r="AB333" s="31">
        <f>IF($I333=Y$16,Z333,0)</f>
        <v>27.629737155892</v>
      </c>
      <c r="AC333" s="29">
        <v>15023</v>
      </c>
      <c r="AD333" s="31">
        <f>100*AC333/$V333</f>
        <v>38.9418839753227</v>
      </c>
      <c r="AE333" s="29">
        <f>IF(AD333&gt;$V$8,1,0)</f>
        <v>0</v>
      </c>
      <c r="AF333" s="31">
        <f>IF($I333=AC$16,AD333,0)</f>
        <v>0</v>
      </c>
      <c r="AG333" s="29">
        <v>2261</v>
      </c>
      <c r="AH333" s="31">
        <f>100*AG333/$V333</f>
        <v>5.86085333609829</v>
      </c>
      <c r="AI333" s="29">
        <f>IF(AH333&gt;$V$8,1,0)</f>
        <v>0</v>
      </c>
      <c r="AJ333" s="31">
        <f>IF($I333=AG$16,AH333,0)</f>
        <v>0</v>
      </c>
      <c r="AK333" s="29">
        <v>8484</v>
      </c>
      <c r="AL333" s="31">
        <f>100*AK333/$V333</f>
        <v>21.9918088029447</v>
      </c>
      <c r="AM333" s="29">
        <f>IF(AL333&gt;$V$8,1,0)</f>
        <v>0</v>
      </c>
      <c r="AN333" s="31">
        <f>IF($I333=AK$16,AL333,0)</f>
        <v>0</v>
      </c>
      <c r="AO333" s="29">
        <v>2151</v>
      </c>
      <c r="AP333" s="31">
        <f>100*AO333/$V333</f>
        <v>5.57571672974234</v>
      </c>
      <c r="AQ333" s="29">
        <f>IF(AP333&gt;$V$8,1,0)</f>
        <v>0</v>
      </c>
      <c r="AR333" s="31">
        <f>IF($I333=AO$16,AP333,0)</f>
        <v>0</v>
      </c>
      <c r="AS333" s="29">
        <v>0</v>
      </c>
      <c r="AT333" s="31">
        <f>100*AS333/$V333</f>
        <v>0</v>
      </c>
      <c r="AU333" s="29">
        <f>IF(AT333&gt;$V$8,1,0)</f>
        <v>0</v>
      </c>
      <c r="AV333" s="31">
        <f>IF($I333=AS$16,AT333,0)</f>
        <v>0</v>
      </c>
      <c r="AW333" s="29">
        <v>0</v>
      </c>
      <c r="AX333" s="31">
        <f>100*AW333/$V333</f>
        <v>0</v>
      </c>
      <c r="AY333" s="29">
        <f>IF(AX333&gt;$V$8,1,0)</f>
        <v>0</v>
      </c>
      <c r="AZ333" s="31">
        <f>IF($I333=AW$16,AX333,0)</f>
        <v>0</v>
      </c>
      <c r="BA333" s="29">
        <v>0</v>
      </c>
      <c r="BB333" s="31">
        <f>100*BA333/$V333</f>
        <v>0</v>
      </c>
      <c r="BC333" s="29">
        <f>IF(BB333&gt;$V$8,1,0)</f>
        <v>0</v>
      </c>
      <c r="BD333" s="31">
        <f>IF($I333=BA$16,BB333,0)</f>
        <v>0</v>
      </c>
      <c r="BE333" s="29">
        <v>0</v>
      </c>
      <c r="BF333" s="31">
        <f>100*BE333/$V333</f>
        <v>0</v>
      </c>
      <c r="BG333" s="29">
        <f>IF(BF333&gt;$V$8,1,0)</f>
        <v>0</v>
      </c>
      <c r="BH333" s="31">
        <f>IF($I333=BE$16,BF333,0)</f>
        <v>0</v>
      </c>
      <c r="BI333" s="29">
        <v>0</v>
      </c>
      <c r="BJ333" s="31">
        <f>100*BI333/$V333</f>
        <v>0</v>
      </c>
      <c r="BK333" s="29">
        <f>IF(BJ333&gt;$V$8,1,0)</f>
        <v>0</v>
      </c>
      <c r="BL333" s="31">
        <f>IF($I333=BI$16,BJ333,0)</f>
        <v>0</v>
      </c>
      <c r="BM333" s="29">
        <v>0</v>
      </c>
      <c r="BN333" s="31">
        <f>100*BM333/$V333</f>
        <v>0</v>
      </c>
      <c r="BO333" s="29">
        <f>IF(BN333&gt;$V$8,1,0)</f>
        <v>0</v>
      </c>
      <c r="BP333" s="31">
        <f>IF($I333=BM$16,BN333,0)</f>
        <v>0</v>
      </c>
      <c r="BQ333" s="29">
        <v>0</v>
      </c>
      <c r="BR333" s="31">
        <f>100*BQ333/$V333</f>
        <v>0</v>
      </c>
      <c r="BS333" s="29">
        <f>IF(BR333&gt;$V$8,1,0)</f>
        <v>0</v>
      </c>
      <c r="BT333" s="31">
        <f>IF($I333=BQ$16,BR333,0)</f>
        <v>0</v>
      </c>
      <c r="BU333" s="29">
        <v>0</v>
      </c>
      <c r="BV333" s="31">
        <f>100*BU333/$V333</f>
        <v>0</v>
      </c>
      <c r="BW333" s="29">
        <f>IF(BV333&gt;$V$8,1,0)</f>
        <v>0</v>
      </c>
      <c r="BX333" s="31">
        <f>IF($I333=BU$16,BV333,0)</f>
        <v>0</v>
      </c>
      <c r="BY333" s="29">
        <v>182</v>
      </c>
      <c r="BZ333" s="29">
        <v>0</v>
      </c>
      <c r="CA333" s="28"/>
      <c r="CB333" s="20"/>
      <c r="CC333" s="21"/>
    </row>
    <row r="334" ht="15.75" customHeight="1">
      <c r="A334" t="s" s="32">
        <v>756</v>
      </c>
      <c r="B334" t="s" s="71">
        <f>_xlfn.IFS(H334=0,F334,K334=1,I334,L334=1,Q334)</f>
        <v>9</v>
      </c>
      <c r="C334" s="72">
        <f>_xlfn.IFS(H334=0,G334,K334=1,J334,L334=1,R334)</f>
        <v>38.9322391138616</v>
      </c>
      <c r="D334" t="s" s="68">
        <f>IF(F334="Lab","over","under")</f>
        <v>111</v>
      </c>
      <c r="E334" t="s" s="68">
        <v>591</v>
      </c>
      <c r="F334" t="s" s="74">
        <v>9</v>
      </c>
      <c r="G334" s="81">
        <f>AD334</f>
        <v>38.9322391138616</v>
      </c>
      <c r="H334" s="82">
        <f>K334+L334</f>
        <v>0</v>
      </c>
      <c r="I334" t="s" s="77">
        <v>5</v>
      </c>
      <c r="J334" s="81">
        <f>AB334</f>
        <v>27.8442979505807</v>
      </c>
      <c r="K334" s="13"/>
      <c r="L334" s="13"/>
      <c r="M334" s="13"/>
      <c r="N334" s="13"/>
      <c r="O334" t="s" s="68">
        <v>757</v>
      </c>
      <c r="P334" t="s" s="68">
        <v>756</v>
      </c>
      <c r="Q334" t="s" s="78">
        <v>17</v>
      </c>
      <c r="R334" s="83">
        <f>100*S334</f>
        <v>19.0972689</v>
      </c>
      <c r="S334" s="35">
        <v>0.190972689</v>
      </c>
      <c r="T334" s="16"/>
      <c r="U334" s="37">
        <v>74933</v>
      </c>
      <c r="V334" s="37">
        <v>44598</v>
      </c>
      <c r="W334" s="37">
        <v>180</v>
      </c>
      <c r="X334" s="37">
        <v>4945</v>
      </c>
      <c r="Y334" s="37">
        <v>12418</v>
      </c>
      <c r="Z334" s="38">
        <f>100*Y334/$V334</f>
        <v>27.8442979505807</v>
      </c>
      <c r="AA334" s="37">
        <f>IF(Z334&gt;$V$8,1,0)</f>
        <v>0</v>
      </c>
      <c r="AB334" s="38">
        <f>IF($I334=Y$16,Z334,0)</f>
        <v>27.8442979505807</v>
      </c>
      <c r="AC334" s="37">
        <v>17363</v>
      </c>
      <c r="AD334" s="38">
        <f>100*AC334/$V334</f>
        <v>38.9322391138616</v>
      </c>
      <c r="AE334" s="37">
        <f>IF(AD334&gt;$V$8,1,0)</f>
        <v>0</v>
      </c>
      <c r="AF334" s="38">
        <f>IF($I334=AC$16,AD334,0)</f>
        <v>0</v>
      </c>
      <c r="AG334" s="37">
        <v>1966</v>
      </c>
      <c r="AH334" s="38">
        <f>100*AG334/$V334</f>
        <v>4.40826942912238</v>
      </c>
      <c r="AI334" s="37">
        <f>IF(AH334&gt;$V$8,1,0)</f>
        <v>0</v>
      </c>
      <c r="AJ334" s="38">
        <f>IF($I334=AG$16,AH334,0)</f>
        <v>0</v>
      </c>
      <c r="AK334" s="37">
        <v>8517</v>
      </c>
      <c r="AL334" s="38">
        <f>100*AK334/$V334</f>
        <v>19.0972689358267</v>
      </c>
      <c r="AM334" s="37">
        <f>IF(AL334&gt;$V$8,1,0)</f>
        <v>0</v>
      </c>
      <c r="AN334" s="38">
        <f>IF($I334=AK$16,AL334,0)</f>
        <v>0</v>
      </c>
      <c r="AO334" s="37">
        <v>4132</v>
      </c>
      <c r="AP334" s="38">
        <f>100*AO334/$V334</f>
        <v>9.264989461410829</v>
      </c>
      <c r="AQ334" s="37">
        <f>IF(AP334&gt;$V$8,1,0)</f>
        <v>0</v>
      </c>
      <c r="AR334" s="38">
        <f>IF($I334=AO$16,AP334,0)</f>
        <v>0</v>
      </c>
      <c r="AS334" s="37">
        <v>0</v>
      </c>
      <c r="AT334" s="38">
        <f>100*AS334/$V334</f>
        <v>0</v>
      </c>
      <c r="AU334" s="37">
        <f>IF(AT334&gt;$V$8,1,0)</f>
        <v>0</v>
      </c>
      <c r="AV334" s="38">
        <f>IF($I334=AS$16,AT334,0)</f>
        <v>0</v>
      </c>
      <c r="AW334" s="37">
        <v>0</v>
      </c>
      <c r="AX334" s="38">
        <f>100*AW334/$V334</f>
        <v>0</v>
      </c>
      <c r="AY334" s="37">
        <f>IF(AX334&gt;$V$8,1,0)</f>
        <v>0</v>
      </c>
      <c r="AZ334" s="38">
        <f>IF($I334=AW$16,AX334,0)</f>
        <v>0</v>
      </c>
      <c r="BA334" s="37">
        <v>0</v>
      </c>
      <c r="BB334" s="38">
        <f>100*BA334/$V334</f>
        <v>0</v>
      </c>
      <c r="BC334" s="37">
        <f>IF(BB334&gt;$V$8,1,0)</f>
        <v>0</v>
      </c>
      <c r="BD334" s="38">
        <f>IF($I334=BA$16,BB334,0)</f>
        <v>0</v>
      </c>
      <c r="BE334" s="37">
        <v>0</v>
      </c>
      <c r="BF334" s="38">
        <f>100*BE334/$V334</f>
        <v>0</v>
      </c>
      <c r="BG334" s="37">
        <f>IF(BF334&gt;$V$8,1,0)</f>
        <v>0</v>
      </c>
      <c r="BH334" s="38">
        <f>IF($I334=BE$16,BF334,0)</f>
        <v>0</v>
      </c>
      <c r="BI334" s="37">
        <v>0</v>
      </c>
      <c r="BJ334" s="38">
        <f>100*BI334/$V334</f>
        <v>0</v>
      </c>
      <c r="BK334" s="37">
        <f>IF(BJ334&gt;$V$8,1,0)</f>
        <v>0</v>
      </c>
      <c r="BL334" s="38">
        <f>IF($I334=BI$16,BJ334,0)</f>
        <v>0</v>
      </c>
      <c r="BM334" s="37">
        <v>0</v>
      </c>
      <c r="BN334" s="38">
        <f>100*BM334/$V334</f>
        <v>0</v>
      </c>
      <c r="BO334" s="37">
        <f>IF(BN334&gt;$V$8,1,0)</f>
        <v>0</v>
      </c>
      <c r="BP334" s="38">
        <f>IF($I334=BM$16,BN334,0)</f>
        <v>0</v>
      </c>
      <c r="BQ334" s="37">
        <v>0</v>
      </c>
      <c r="BR334" s="38">
        <f>100*BQ334/$V334</f>
        <v>0</v>
      </c>
      <c r="BS334" s="37">
        <f>IF(BR334&gt;$V$8,1,0)</f>
        <v>0</v>
      </c>
      <c r="BT334" s="38">
        <f>IF($I334=BQ$16,BR334,0)</f>
        <v>0</v>
      </c>
      <c r="BU334" s="37">
        <v>0</v>
      </c>
      <c r="BV334" s="38">
        <f>100*BU334/$V334</f>
        <v>0</v>
      </c>
      <c r="BW334" s="37">
        <f>IF(BV334&gt;$V$8,1,0)</f>
        <v>0</v>
      </c>
      <c r="BX334" s="38">
        <f>IF($I334=BU$16,BV334,0)</f>
        <v>0</v>
      </c>
      <c r="BY334" s="37">
        <v>0</v>
      </c>
      <c r="BZ334" s="37">
        <v>0</v>
      </c>
      <c r="CA334" s="16"/>
      <c r="CB334" s="20"/>
      <c r="CC334" s="21"/>
    </row>
    <row r="335" ht="15.75" customHeight="1">
      <c r="A335" t="s" s="32">
        <v>758</v>
      </c>
      <c r="B335" t="s" s="71">
        <f>_xlfn.IFS(H335=0,F335,K335=1,I335,L335=1,Q335)</f>
        <v>9</v>
      </c>
      <c r="C335" s="72">
        <f>_xlfn.IFS(H335=0,G335,K335=1,J335,L335=1,R335)</f>
        <v>38.8213637280613</v>
      </c>
      <c r="D335" t="s" s="73">
        <f>IF(F335="Lab","over","under")</f>
        <v>111</v>
      </c>
      <c r="E335" t="s" s="73">
        <v>591</v>
      </c>
      <c r="F335" t="s" s="74">
        <v>9</v>
      </c>
      <c r="G335" s="75">
        <f>AD335</f>
        <v>38.8213637280613</v>
      </c>
      <c r="H335" s="76">
        <f>K335+L335</f>
        <v>0</v>
      </c>
      <c r="I335" t="s" s="77">
        <v>5</v>
      </c>
      <c r="J335" s="75">
        <f>AB335</f>
        <v>28.6665321767198</v>
      </c>
      <c r="K335" s="25"/>
      <c r="L335" s="25"/>
      <c r="M335" s="25"/>
      <c r="N335" s="25"/>
      <c r="O335" t="s" s="73">
        <v>759</v>
      </c>
      <c r="P335" t="s" s="73">
        <v>758</v>
      </c>
      <c r="Q335" t="s" s="78">
        <v>17</v>
      </c>
      <c r="R335" s="79">
        <f>100*S335</f>
        <v>18.1914464</v>
      </c>
      <c r="S335" s="80">
        <v>0.181914464</v>
      </c>
      <c r="T335" s="28"/>
      <c r="U335" s="29">
        <v>70217</v>
      </c>
      <c r="V335" s="29">
        <v>39656</v>
      </c>
      <c r="W335" s="29">
        <v>145</v>
      </c>
      <c r="X335" s="29">
        <v>4027</v>
      </c>
      <c r="Y335" s="29">
        <v>11368</v>
      </c>
      <c r="Z335" s="31">
        <f>100*Y335/$V335</f>
        <v>28.6665321767198</v>
      </c>
      <c r="AA335" s="29">
        <f>IF(Z335&gt;$V$8,1,0)</f>
        <v>0</v>
      </c>
      <c r="AB335" s="31">
        <f>IF($I335=Y$16,Z335,0)</f>
        <v>28.6665321767198</v>
      </c>
      <c r="AC335" s="29">
        <v>15395</v>
      </c>
      <c r="AD335" s="31">
        <f>100*AC335/$V335</f>
        <v>38.8213637280613</v>
      </c>
      <c r="AE335" s="29">
        <f>IF(AD335&gt;$V$8,1,0)</f>
        <v>0</v>
      </c>
      <c r="AF335" s="31">
        <f>IF($I335=AC$16,AD335,0)</f>
        <v>0</v>
      </c>
      <c r="AG335" s="29">
        <v>2269</v>
      </c>
      <c r="AH335" s="31">
        <f>100*AG335/$V335</f>
        <v>5.72170667742586</v>
      </c>
      <c r="AI335" s="29">
        <f>IF(AH335&gt;$V$8,1,0)</f>
        <v>0</v>
      </c>
      <c r="AJ335" s="31">
        <f>IF($I335=AG$16,AH335,0)</f>
        <v>0</v>
      </c>
      <c r="AK335" s="29">
        <v>7214</v>
      </c>
      <c r="AL335" s="31">
        <f>100*AK335/$V335</f>
        <v>18.1914464393787</v>
      </c>
      <c r="AM335" s="29">
        <f>IF(AL335&gt;$V$8,1,0)</f>
        <v>0</v>
      </c>
      <c r="AN335" s="31">
        <f>IF($I335=AK$16,AL335,0)</f>
        <v>0</v>
      </c>
      <c r="AO335" s="29">
        <v>2716</v>
      </c>
      <c r="AP335" s="31">
        <f>100*AO335/$V335</f>
        <v>6.84890054468428</v>
      </c>
      <c r="AQ335" s="29">
        <f>IF(AP335&gt;$V$8,1,0)</f>
        <v>0</v>
      </c>
      <c r="AR335" s="31">
        <f>IF($I335=AO$16,AP335,0)</f>
        <v>0</v>
      </c>
      <c r="AS335" s="29">
        <v>0</v>
      </c>
      <c r="AT335" s="31">
        <f>100*AS335/$V335</f>
        <v>0</v>
      </c>
      <c r="AU335" s="29">
        <f>IF(AT335&gt;$V$8,1,0)</f>
        <v>0</v>
      </c>
      <c r="AV335" s="31">
        <f>IF($I335=AS$16,AT335,0)</f>
        <v>0</v>
      </c>
      <c r="AW335" s="29">
        <v>0</v>
      </c>
      <c r="AX335" s="31">
        <f>100*AW335/$V335</f>
        <v>0</v>
      </c>
      <c r="AY335" s="29">
        <f>IF(AX335&gt;$V$8,1,0)</f>
        <v>0</v>
      </c>
      <c r="AZ335" s="31">
        <f>IF($I335=AW$16,AX335,0)</f>
        <v>0</v>
      </c>
      <c r="BA335" s="29">
        <v>0</v>
      </c>
      <c r="BB335" s="31">
        <f>100*BA335/$V335</f>
        <v>0</v>
      </c>
      <c r="BC335" s="29">
        <f>IF(BB335&gt;$V$8,1,0)</f>
        <v>0</v>
      </c>
      <c r="BD335" s="31">
        <f>IF($I335=BA$16,BB335,0)</f>
        <v>0</v>
      </c>
      <c r="BE335" s="29">
        <v>0</v>
      </c>
      <c r="BF335" s="31">
        <f>100*BE335/$V335</f>
        <v>0</v>
      </c>
      <c r="BG335" s="29">
        <f>IF(BF335&gt;$V$8,1,0)</f>
        <v>0</v>
      </c>
      <c r="BH335" s="31">
        <f>IF($I335=BE$16,BF335,0)</f>
        <v>0</v>
      </c>
      <c r="BI335" s="29">
        <v>0</v>
      </c>
      <c r="BJ335" s="31">
        <f>100*BI335/$V335</f>
        <v>0</v>
      </c>
      <c r="BK335" s="29">
        <f>IF(BJ335&gt;$V$8,1,0)</f>
        <v>0</v>
      </c>
      <c r="BL335" s="31">
        <f>IF($I335=BI$16,BJ335,0)</f>
        <v>0</v>
      </c>
      <c r="BM335" s="29">
        <v>0</v>
      </c>
      <c r="BN335" s="31">
        <f>100*BM335/$V335</f>
        <v>0</v>
      </c>
      <c r="BO335" s="29">
        <f>IF(BN335&gt;$V$8,1,0)</f>
        <v>0</v>
      </c>
      <c r="BP335" s="31">
        <f>IF($I335=BM$16,BN335,0)</f>
        <v>0</v>
      </c>
      <c r="BQ335" s="29">
        <v>0</v>
      </c>
      <c r="BR335" s="31">
        <f>100*BQ335/$V335</f>
        <v>0</v>
      </c>
      <c r="BS335" s="29">
        <f>IF(BR335&gt;$V$8,1,0)</f>
        <v>0</v>
      </c>
      <c r="BT335" s="31">
        <f>IF($I335=BQ$16,BR335,0)</f>
        <v>0</v>
      </c>
      <c r="BU335" s="29">
        <v>0</v>
      </c>
      <c r="BV335" s="31">
        <f>100*BU335/$V335</f>
        <v>0</v>
      </c>
      <c r="BW335" s="29">
        <f>IF(BV335&gt;$V$8,1,0)</f>
        <v>0</v>
      </c>
      <c r="BX335" s="31">
        <f>IF($I335=BU$16,BV335,0)</f>
        <v>0</v>
      </c>
      <c r="BY335" s="29">
        <v>0</v>
      </c>
      <c r="BZ335" s="29">
        <v>0</v>
      </c>
      <c r="CA335" s="28"/>
      <c r="CB335" s="20"/>
      <c r="CC335" s="21"/>
    </row>
    <row r="336" ht="15.75" customHeight="1">
      <c r="A336" t="s" s="32">
        <v>760</v>
      </c>
      <c r="B336" t="s" s="71">
        <f>_xlfn.IFS(H336=0,F336,K336=1,I336,L336=1,Q336)</f>
        <v>17</v>
      </c>
      <c r="C336" s="72">
        <f>_xlfn.IFS(H336=0,G336,K336=1,J336,L336=1,R336)</f>
        <v>22.7305542928955</v>
      </c>
      <c r="D336" t="s" s="68">
        <f>IF(F336="Lab","over","under")</f>
        <v>111</v>
      </c>
      <c r="E336" t="s" s="68">
        <v>591</v>
      </c>
      <c r="F336" t="s" s="74">
        <v>9</v>
      </c>
      <c r="G336" s="81">
        <f>AD336</f>
        <v>38.7791117409556</v>
      </c>
      <c r="H336" s="82">
        <f>K336+L336</f>
        <v>1</v>
      </c>
      <c r="I336" t="s" s="77">
        <v>17</v>
      </c>
      <c r="J336" s="81">
        <f>AN336</f>
        <v>22.7305542928955</v>
      </c>
      <c r="K336" s="82">
        <v>1</v>
      </c>
      <c r="L336" s="13"/>
      <c r="M336" s="13"/>
      <c r="N336" s="13"/>
      <c r="O336" t="s" s="68">
        <v>761</v>
      </c>
      <c r="P336" t="s" s="68">
        <v>760</v>
      </c>
      <c r="Q336" t="s" s="78">
        <v>226</v>
      </c>
      <c r="R336" s="83">
        <f>100*S336</f>
        <v>13.9174844</v>
      </c>
      <c r="S336" s="35">
        <v>0.139174844</v>
      </c>
      <c r="T336" s="16"/>
      <c r="U336" s="37">
        <v>72944</v>
      </c>
      <c r="V336" s="37">
        <v>37399</v>
      </c>
      <c r="W336" s="37">
        <v>145</v>
      </c>
      <c r="X336" s="37">
        <v>6002</v>
      </c>
      <c r="Y336" s="37">
        <v>5192</v>
      </c>
      <c r="Z336" s="38">
        <f>100*Y336/$V336</f>
        <v>13.882724137009</v>
      </c>
      <c r="AA336" s="37">
        <f>IF(Z336&gt;$V$8,1,0)</f>
        <v>0</v>
      </c>
      <c r="AB336" s="38">
        <f>IF($I336=Y$16,Z336,0)</f>
        <v>0</v>
      </c>
      <c r="AC336" s="37">
        <v>14503</v>
      </c>
      <c r="AD336" s="38">
        <f>100*AC336/$V336</f>
        <v>38.7791117409556</v>
      </c>
      <c r="AE336" s="37">
        <f>IF(AD336&gt;$V$8,1,0)</f>
        <v>0</v>
      </c>
      <c r="AF336" s="38">
        <f>IF($I336=AC$16,AD336,0)</f>
        <v>0</v>
      </c>
      <c r="AG336" s="37">
        <v>1807</v>
      </c>
      <c r="AH336" s="38">
        <f>100*AG336/$V336</f>
        <v>4.83167999144362</v>
      </c>
      <c r="AI336" s="37">
        <f>IF(AH336&gt;$V$8,1,0)</f>
        <v>0</v>
      </c>
      <c r="AJ336" s="38">
        <f>IF($I336=AG$16,AH336,0)</f>
        <v>0</v>
      </c>
      <c r="AK336" s="37">
        <v>8501</v>
      </c>
      <c r="AL336" s="38">
        <f>100*AK336/$V336</f>
        <v>22.7305542928955</v>
      </c>
      <c r="AM336" s="37">
        <f>IF(AL336&gt;$V$8,1,0)</f>
        <v>0</v>
      </c>
      <c r="AN336" s="38">
        <f>IF($I336=AK$16,AL336,0)</f>
        <v>22.7305542928955</v>
      </c>
      <c r="AO336" s="37">
        <v>1899</v>
      </c>
      <c r="AP336" s="38">
        <f>100*AO336/$V336</f>
        <v>5.07767587368646</v>
      </c>
      <c r="AQ336" s="37">
        <f>IF(AP336&gt;$V$8,1,0)</f>
        <v>0</v>
      </c>
      <c r="AR336" s="38">
        <f>IF($I336=AO$16,AP336,0)</f>
        <v>0</v>
      </c>
      <c r="AS336" s="37">
        <v>0</v>
      </c>
      <c r="AT336" s="38">
        <f>100*AS336/$V336</f>
        <v>0</v>
      </c>
      <c r="AU336" s="37">
        <f>IF(AT336&gt;$V$8,1,0)</f>
        <v>0</v>
      </c>
      <c r="AV336" s="38">
        <f>IF($I336=AS$16,AT336,0)</f>
        <v>0</v>
      </c>
      <c r="AW336" s="37">
        <v>0</v>
      </c>
      <c r="AX336" s="38">
        <f>100*AW336/$V336</f>
        <v>0</v>
      </c>
      <c r="AY336" s="37">
        <f>IF(AX336&gt;$V$8,1,0)</f>
        <v>0</v>
      </c>
      <c r="AZ336" s="38">
        <f>IF($I336=AW$16,AX336,0)</f>
        <v>0</v>
      </c>
      <c r="BA336" s="37">
        <v>0</v>
      </c>
      <c r="BB336" s="38">
        <f>100*BA336/$V336</f>
        <v>0</v>
      </c>
      <c r="BC336" s="37">
        <f>IF(BB336&gt;$V$8,1,0)</f>
        <v>0</v>
      </c>
      <c r="BD336" s="38">
        <f>IF($I336=BA$16,BB336,0)</f>
        <v>0</v>
      </c>
      <c r="BE336" s="37">
        <v>0</v>
      </c>
      <c r="BF336" s="38">
        <f>100*BE336/$V336</f>
        <v>0</v>
      </c>
      <c r="BG336" s="37">
        <f>IF(BF336&gt;$V$8,1,0)</f>
        <v>0</v>
      </c>
      <c r="BH336" s="38">
        <f>IF($I336=BE$16,BF336,0)</f>
        <v>0</v>
      </c>
      <c r="BI336" s="37">
        <v>0</v>
      </c>
      <c r="BJ336" s="38">
        <f>100*BI336/$V336</f>
        <v>0</v>
      </c>
      <c r="BK336" s="37">
        <f>IF(BJ336&gt;$V$8,1,0)</f>
        <v>0</v>
      </c>
      <c r="BL336" s="38">
        <f>IF($I336=BI$16,BJ336,0)</f>
        <v>0</v>
      </c>
      <c r="BM336" s="37">
        <v>0</v>
      </c>
      <c r="BN336" s="38">
        <f>100*BM336/$V336</f>
        <v>0</v>
      </c>
      <c r="BO336" s="37">
        <f>IF(BN336&gt;$V$8,1,0)</f>
        <v>0</v>
      </c>
      <c r="BP336" s="38">
        <f>IF($I336=BM$16,BN336,0)</f>
        <v>0</v>
      </c>
      <c r="BQ336" s="37">
        <v>0</v>
      </c>
      <c r="BR336" s="38">
        <f>100*BQ336/$V336</f>
        <v>0</v>
      </c>
      <c r="BS336" s="37">
        <f>IF(BR336&gt;$V$8,1,0)</f>
        <v>0</v>
      </c>
      <c r="BT336" s="38">
        <f>IF($I336=BQ$16,BR336,0)</f>
        <v>0</v>
      </c>
      <c r="BU336" s="37">
        <v>0</v>
      </c>
      <c r="BV336" s="38">
        <f>100*BU336/$V336</f>
        <v>0</v>
      </c>
      <c r="BW336" s="37">
        <f>IF(BV336&gt;$V$8,1,0)</f>
        <v>0</v>
      </c>
      <c r="BX336" s="38">
        <f>IF($I336=BU$16,BV336,0)</f>
        <v>0</v>
      </c>
      <c r="BY336" s="37">
        <v>1642</v>
      </c>
      <c r="BZ336" s="37">
        <v>0</v>
      </c>
      <c r="CA336" s="16"/>
      <c r="CB336" s="20"/>
      <c r="CC336" s="21"/>
    </row>
    <row r="337" ht="15.75" customHeight="1">
      <c r="A337" t="s" s="32">
        <v>762</v>
      </c>
      <c r="B337" t="s" s="71">
        <f>_xlfn.IFS(H337=0,F337,K337=1,I337,L337=1,Q337)</f>
        <v>9</v>
      </c>
      <c r="C337" s="72">
        <f>_xlfn.IFS(H337=0,G337,K337=1,J337,L337=1,R337)</f>
        <v>38.7738592386908</v>
      </c>
      <c r="D337" t="s" s="73">
        <f>IF(F337="Lab","over","under")</f>
        <v>111</v>
      </c>
      <c r="E337" t="s" s="73">
        <v>591</v>
      </c>
      <c r="F337" t="s" s="74">
        <v>9</v>
      </c>
      <c r="G337" s="75">
        <f>AD337</f>
        <v>38.7738592386908</v>
      </c>
      <c r="H337" s="76">
        <f>K337+L337</f>
        <v>0</v>
      </c>
      <c r="I337" t="s" s="77">
        <v>5</v>
      </c>
      <c r="J337" s="75">
        <f>AB337</f>
        <v>29.6608872466493</v>
      </c>
      <c r="K337" s="25"/>
      <c r="L337" s="25"/>
      <c r="M337" s="25"/>
      <c r="N337" s="25"/>
      <c r="O337" t="s" s="73">
        <v>763</v>
      </c>
      <c r="P337" t="s" s="73">
        <v>762</v>
      </c>
      <c r="Q337" t="s" s="78">
        <v>17</v>
      </c>
      <c r="R337" s="79">
        <f>100*S337</f>
        <v>19.6318079</v>
      </c>
      <c r="S337" s="80">
        <v>0.196318079</v>
      </c>
      <c r="T337" s="28"/>
      <c r="U337" s="29">
        <v>73714</v>
      </c>
      <c r="V337" s="29">
        <v>45737</v>
      </c>
      <c r="W337" s="29">
        <v>153</v>
      </c>
      <c r="X337" s="29">
        <v>4168</v>
      </c>
      <c r="Y337" s="29">
        <v>13566</v>
      </c>
      <c r="Z337" s="31">
        <f>100*Y337/$V337</f>
        <v>29.6608872466493</v>
      </c>
      <c r="AA337" s="29">
        <f>IF(Z337&gt;$V$8,1,0)</f>
        <v>0</v>
      </c>
      <c r="AB337" s="31">
        <f>IF($I337=Y$16,Z337,0)</f>
        <v>29.6608872466493</v>
      </c>
      <c r="AC337" s="29">
        <v>17734</v>
      </c>
      <c r="AD337" s="31">
        <f>100*AC337/$V337</f>
        <v>38.7738592386908</v>
      </c>
      <c r="AE337" s="29">
        <f>IF(AD337&gt;$V$8,1,0)</f>
        <v>0</v>
      </c>
      <c r="AF337" s="31">
        <f>IF($I337=AC$16,AD337,0)</f>
        <v>0</v>
      </c>
      <c r="AG337" s="29">
        <v>2134</v>
      </c>
      <c r="AH337" s="31">
        <f>100*AG337/$V337</f>
        <v>4.66580667730721</v>
      </c>
      <c r="AI337" s="29">
        <f>IF(AH337&gt;$V$8,1,0)</f>
        <v>0</v>
      </c>
      <c r="AJ337" s="31">
        <f>IF($I337=AG$16,AH337,0)</f>
        <v>0</v>
      </c>
      <c r="AK337" s="29">
        <v>8979</v>
      </c>
      <c r="AL337" s="31">
        <f>100*AK337/$V337</f>
        <v>19.6318079454271</v>
      </c>
      <c r="AM337" s="29">
        <f>IF(AL337&gt;$V$8,1,0)</f>
        <v>0</v>
      </c>
      <c r="AN337" s="31">
        <f>IF($I337=AK$16,AL337,0)</f>
        <v>0</v>
      </c>
      <c r="AO337" s="29">
        <v>1941</v>
      </c>
      <c r="AP337" s="31">
        <f>100*AO337/$V337</f>
        <v>4.24382884754138</v>
      </c>
      <c r="AQ337" s="29">
        <f>IF(AP337&gt;$V$8,1,0)</f>
        <v>0</v>
      </c>
      <c r="AR337" s="31">
        <f>IF($I337=AO$16,AP337,0)</f>
        <v>0</v>
      </c>
      <c r="AS337" s="29">
        <v>0</v>
      </c>
      <c r="AT337" s="31">
        <f>100*AS337/$V337</f>
        <v>0</v>
      </c>
      <c r="AU337" s="29">
        <f>IF(AT337&gt;$V$8,1,0)</f>
        <v>0</v>
      </c>
      <c r="AV337" s="31">
        <f>IF($I337=AS$16,AT337,0)</f>
        <v>0</v>
      </c>
      <c r="AW337" s="29">
        <v>0</v>
      </c>
      <c r="AX337" s="31">
        <f>100*AW337/$V337</f>
        <v>0</v>
      </c>
      <c r="AY337" s="29">
        <f>IF(AX337&gt;$V$8,1,0)</f>
        <v>0</v>
      </c>
      <c r="AZ337" s="31">
        <f>IF($I337=AW$16,AX337,0)</f>
        <v>0</v>
      </c>
      <c r="BA337" s="29">
        <v>0</v>
      </c>
      <c r="BB337" s="31">
        <f>100*BA337/$V337</f>
        <v>0</v>
      </c>
      <c r="BC337" s="29">
        <f>IF(BB337&gt;$V$8,1,0)</f>
        <v>0</v>
      </c>
      <c r="BD337" s="31">
        <f>IF($I337=BA$16,BB337,0)</f>
        <v>0</v>
      </c>
      <c r="BE337" s="29">
        <v>0</v>
      </c>
      <c r="BF337" s="31">
        <f>100*BE337/$V337</f>
        <v>0</v>
      </c>
      <c r="BG337" s="29">
        <f>IF(BF337&gt;$V$8,1,0)</f>
        <v>0</v>
      </c>
      <c r="BH337" s="31">
        <f>IF($I337=BE$16,BF337,0)</f>
        <v>0</v>
      </c>
      <c r="BI337" s="29">
        <v>0</v>
      </c>
      <c r="BJ337" s="31">
        <f>100*BI337/$V337</f>
        <v>0</v>
      </c>
      <c r="BK337" s="29">
        <f>IF(BJ337&gt;$V$8,1,0)</f>
        <v>0</v>
      </c>
      <c r="BL337" s="31">
        <f>IF($I337=BI$16,BJ337,0)</f>
        <v>0</v>
      </c>
      <c r="BM337" s="29">
        <v>0</v>
      </c>
      <c r="BN337" s="31">
        <f>100*BM337/$V337</f>
        <v>0</v>
      </c>
      <c r="BO337" s="29">
        <f>IF(BN337&gt;$V$8,1,0)</f>
        <v>0</v>
      </c>
      <c r="BP337" s="31">
        <f>IF($I337=BM$16,BN337,0)</f>
        <v>0</v>
      </c>
      <c r="BQ337" s="29">
        <v>0</v>
      </c>
      <c r="BR337" s="31">
        <f>100*BQ337/$V337</f>
        <v>0</v>
      </c>
      <c r="BS337" s="29">
        <f>IF(BR337&gt;$V$8,1,0)</f>
        <v>0</v>
      </c>
      <c r="BT337" s="31">
        <f>IF($I337=BQ$16,BR337,0)</f>
        <v>0</v>
      </c>
      <c r="BU337" s="29">
        <v>0</v>
      </c>
      <c r="BV337" s="31">
        <f>100*BU337/$V337</f>
        <v>0</v>
      </c>
      <c r="BW337" s="29">
        <f>IF(BV337&gt;$V$8,1,0)</f>
        <v>0</v>
      </c>
      <c r="BX337" s="31">
        <f>IF($I337=BU$16,BV337,0)</f>
        <v>0</v>
      </c>
      <c r="BY337" s="29">
        <v>0</v>
      </c>
      <c r="BZ337" s="29">
        <v>0</v>
      </c>
      <c r="CA337" s="28"/>
      <c r="CB337" s="20"/>
      <c r="CC337" s="21"/>
    </row>
    <row r="338" ht="15.75" customHeight="1">
      <c r="A338" t="s" s="32">
        <v>764</v>
      </c>
      <c r="B338" t="s" s="71">
        <f>_xlfn.IFS(H338=0,F338,K338=1,I338,L338=1,Q338)</f>
        <v>17</v>
      </c>
      <c r="C338" s="72">
        <f>_xlfn.IFS(H338=0,G338,K338=1,J338,L338=1,R338)</f>
        <v>23.2634607</v>
      </c>
      <c r="D338" t="s" s="68">
        <f>IF(F338="Lab","over","under")</f>
        <v>111</v>
      </c>
      <c r="E338" t="s" s="68">
        <v>591</v>
      </c>
      <c r="F338" t="s" s="74">
        <v>9</v>
      </c>
      <c r="G338" s="81">
        <f>AD338</f>
        <v>38.7196876284423</v>
      </c>
      <c r="H338" s="82">
        <f>K338+L338</f>
        <v>1</v>
      </c>
      <c r="I338" t="s" s="77">
        <v>5</v>
      </c>
      <c r="J338" s="81">
        <f>AB338</f>
        <v>27.5339087546239</v>
      </c>
      <c r="K338" s="13"/>
      <c r="L338" s="82">
        <v>1</v>
      </c>
      <c r="M338" s="13"/>
      <c r="N338" s="13"/>
      <c r="O338" t="s" s="68">
        <v>765</v>
      </c>
      <c r="P338" t="s" s="68">
        <v>764</v>
      </c>
      <c r="Q338" t="s" s="78">
        <v>17</v>
      </c>
      <c r="R338" s="83">
        <f>100*S338</f>
        <v>23.2634607</v>
      </c>
      <c r="S338" s="35">
        <v>0.232634607</v>
      </c>
      <c r="T338" s="16"/>
      <c r="U338" s="37">
        <v>78896</v>
      </c>
      <c r="V338" s="37">
        <v>48660</v>
      </c>
      <c r="W338" s="37">
        <v>161</v>
      </c>
      <c r="X338" s="37">
        <v>5443</v>
      </c>
      <c r="Y338" s="37">
        <v>13398</v>
      </c>
      <c r="Z338" s="38">
        <f>100*Y338/$V338</f>
        <v>27.5339087546239</v>
      </c>
      <c r="AA338" s="37">
        <f>IF(Z338&gt;$V$8,1,0)</f>
        <v>0</v>
      </c>
      <c r="AB338" s="38">
        <f>IF($I338=Y$16,Z338,0)</f>
        <v>27.5339087546239</v>
      </c>
      <c r="AC338" s="37">
        <v>18841</v>
      </c>
      <c r="AD338" s="38">
        <f>100*AC338/$V338</f>
        <v>38.7196876284423</v>
      </c>
      <c r="AE338" s="37">
        <f>IF(AD338&gt;$V$8,1,0)</f>
        <v>0</v>
      </c>
      <c r="AF338" s="38">
        <f>IF($I338=AC$16,AD338,0)</f>
        <v>0</v>
      </c>
      <c r="AG338" s="37">
        <v>1838</v>
      </c>
      <c r="AH338" s="38">
        <f>100*AG338/$V338</f>
        <v>3.77722975750103</v>
      </c>
      <c r="AI338" s="37">
        <f>IF(AH338&gt;$V$8,1,0)</f>
        <v>0</v>
      </c>
      <c r="AJ338" s="38">
        <f>IF($I338=AG$16,AH338,0)</f>
        <v>0</v>
      </c>
      <c r="AK338" s="37">
        <v>11320</v>
      </c>
      <c r="AL338" s="38">
        <f>100*AK338/$V338</f>
        <v>23.2634607480477</v>
      </c>
      <c r="AM338" s="37">
        <f>IF(AL338&gt;$V$8,1,0)</f>
        <v>0</v>
      </c>
      <c r="AN338" s="38">
        <f>IF($I338=AK$16,AL338,0)</f>
        <v>0</v>
      </c>
      <c r="AO338" s="37">
        <v>2216</v>
      </c>
      <c r="AP338" s="38">
        <f>100*AO338/$V338</f>
        <v>4.55404849979449</v>
      </c>
      <c r="AQ338" s="37">
        <f>IF(AP338&gt;$V$8,1,0)</f>
        <v>0</v>
      </c>
      <c r="AR338" s="38">
        <f>IF($I338=AO$16,AP338,0)</f>
        <v>0</v>
      </c>
      <c r="AS338" s="37">
        <v>0</v>
      </c>
      <c r="AT338" s="38">
        <f>100*AS338/$V338</f>
        <v>0</v>
      </c>
      <c r="AU338" s="37">
        <f>IF(AT338&gt;$V$8,1,0)</f>
        <v>0</v>
      </c>
      <c r="AV338" s="38">
        <f>IF($I338=AS$16,AT338,0)</f>
        <v>0</v>
      </c>
      <c r="AW338" s="37">
        <v>0</v>
      </c>
      <c r="AX338" s="38">
        <f>100*AW338/$V338</f>
        <v>0</v>
      </c>
      <c r="AY338" s="37">
        <f>IF(AX338&gt;$V$8,1,0)</f>
        <v>0</v>
      </c>
      <c r="AZ338" s="38">
        <f>IF($I338=AW$16,AX338,0)</f>
        <v>0</v>
      </c>
      <c r="BA338" s="37">
        <v>0</v>
      </c>
      <c r="BB338" s="38">
        <f>100*BA338/$V338</f>
        <v>0</v>
      </c>
      <c r="BC338" s="37">
        <f>IF(BB338&gt;$V$8,1,0)</f>
        <v>0</v>
      </c>
      <c r="BD338" s="38">
        <f>IF($I338=BA$16,BB338,0)</f>
        <v>0</v>
      </c>
      <c r="BE338" s="37">
        <v>0</v>
      </c>
      <c r="BF338" s="38">
        <f>100*BE338/$V338</f>
        <v>0</v>
      </c>
      <c r="BG338" s="37">
        <f>IF(BF338&gt;$V$8,1,0)</f>
        <v>0</v>
      </c>
      <c r="BH338" s="38">
        <f>IF($I338=BE$16,BF338,0)</f>
        <v>0</v>
      </c>
      <c r="BI338" s="37">
        <v>0</v>
      </c>
      <c r="BJ338" s="38">
        <f>100*BI338/$V338</f>
        <v>0</v>
      </c>
      <c r="BK338" s="37">
        <f>IF(BJ338&gt;$V$8,1,0)</f>
        <v>0</v>
      </c>
      <c r="BL338" s="38">
        <f>IF($I338=BI$16,BJ338,0)</f>
        <v>0</v>
      </c>
      <c r="BM338" s="37">
        <v>0</v>
      </c>
      <c r="BN338" s="38">
        <f>100*BM338/$V338</f>
        <v>0</v>
      </c>
      <c r="BO338" s="37">
        <f>IF(BN338&gt;$V$8,1,0)</f>
        <v>0</v>
      </c>
      <c r="BP338" s="38">
        <f>IF($I338=BM$16,BN338,0)</f>
        <v>0</v>
      </c>
      <c r="BQ338" s="37">
        <v>0</v>
      </c>
      <c r="BR338" s="38">
        <f>100*BQ338/$V338</f>
        <v>0</v>
      </c>
      <c r="BS338" s="37">
        <f>IF(BR338&gt;$V$8,1,0)</f>
        <v>0</v>
      </c>
      <c r="BT338" s="38">
        <f>IF($I338=BQ$16,BR338,0)</f>
        <v>0</v>
      </c>
      <c r="BU338" s="37">
        <v>0</v>
      </c>
      <c r="BV338" s="38">
        <f>100*BU338/$V338</f>
        <v>0</v>
      </c>
      <c r="BW338" s="37">
        <f>IF(BV338&gt;$V$8,1,0)</f>
        <v>0</v>
      </c>
      <c r="BX338" s="38">
        <f>IF($I338=BU$16,BV338,0)</f>
        <v>0</v>
      </c>
      <c r="BY338" s="37">
        <v>1322</v>
      </c>
      <c r="BZ338" s="37">
        <v>0</v>
      </c>
      <c r="CA338" s="16"/>
      <c r="CB338" s="20"/>
      <c r="CC338" s="21"/>
    </row>
    <row r="339" ht="19.95" customHeight="1">
      <c r="A339" t="s" s="32">
        <v>766</v>
      </c>
      <c r="B339" t="s" s="71">
        <f>_xlfn.IFS(H339=0,F339,K339=1,I339,L339=1,Q339)</f>
        <v>9</v>
      </c>
      <c r="C339" s="72">
        <f>_xlfn.IFS(H339=0,G339,K339=1,J339,L339=1,R339)</f>
        <v>38.7116484092</v>
      </c>
      <c r="D339" t="s" s="73">
        <f>IF(F339="Lab","over","under")</f>
        <v>111</v>
      </c>
      <c r="E339" t="s" s="73">
        <v>591</v>
      </c>
      <c r="F339" t="s" s="74">
        <v>9</v>
      </c>
      <c r="G339" s="75">
        <f>AD339</f>
        <v>38.7116484092</v>
      </c>
      <c r="H339" s="76">
        <f>K339+L339</f>
        <v>0</v>
      </c>
      <c r="I339" t="s" s="77">
        <v>5</v>
      </c>
      <c r="J339" s="75">
        <f>AB339</f>
        <v>29.5116309518614</v>
      </c>
      <c r="K339" s="25"/>
      <c r="L339" s="25"/>
      <c r="M339" s="25"/>
      <c r="N339" s="25"/>
      <c r="O339" t="s" s="73">
        <v>767</v>
      </c>
      <c r="P339" t="s" s="73">
        <v>766</v>
      </c>
      <c r="Q339" t="s" s="78">
        <v>17</v>
      </c>
      <c r="R339" s="79">
        <f>100*S339</f>
        <v>15.2162528</v>
      </c>
      <c r="S339" s="80">
        <v>0.152162528</v>
      </c>
      <c r="T339" s="28"/>
      <c r="U339" s="29">
        <v>74465</v>
      </c>
      <c r="V339" s="29">
        <v>45826</v>
      </c>
      <c r="W339" s="29">
        <v>139</v>
      </c>
      <c r="X339" s="29">
        <v>4216</v>
      </c>
      <c r="Y339" s="29">
        <v>13524</v>
      </c>
      <c r="Z339" s="31">
        <f>100*Y339/$V339</f>
        <v>29.5116309518614</v>
      </c>
      <c r="AA339" s="29">
        <f>IF(Z339&gt;$V$8,1,0)</f>
        <v>0</v>
      </c>
      <c r="AB339" s="31">
        <f>IF($I339=Y$16,Z339,0)</f>
        <v>29.5116309518614</v>
      </c>
      <c r="AC339" s="29">
        <v>17740</v>
      </c>
      <c r="AD339" s="31">
        <f>100*AC339/$V339</f>
        <v>38.7116484092</v>
      </c>
      <c r="AE339" s="29">
        <f>IF(AD339&gt;$V$8,1,0)</f>
        <v>0</v>
      </c>
      <c r="AF339" s="31">
        <f>IF($I339=AC$16,AD339,0)</f>
        <v>0</v>
      </c>
      <c r="AG339" s="29">
        <v>1612</v>
      </c>
      <c r="AH339" s="31">
        <f>100*AG339/$V339</f>
        <v>3.5176537336883</v>
      </c>
      <c r="AI339" s="29">
        <f>IF(AH339&gt;$V$8,1,0)</f>
        <v>0</v>
      </c>
      <c r="AJ339" s="31">
        <f>IF($I339=AG$16,AH339,0)</f>
        <v>0</v>
      </c>
      <c r="AK339" s="29">
        <v>6973</v>
      </c>
      <c r="AL339" s="31">
        <f>100*AK339/$V339</f>
        <v>15.2162527822633</v>
      </c>
      <c r="AM339" s="29">
        <f>IF(AL339&gt;$V$8,1,0)</f>
        <v>0</v>
      </c>
      <c r="AN339" s="31">
        <f>IF($I339=AK$16,AL339,0)</f>
        <v>0</v>
      </c>
      <c r="AO339" s="29">
        <v>1881</v>
      </c>
      <c r="AP339" s="31">
        <f>100*AO339/$V339</f>
        <v>4.10465674507921</v>
      </c>
      <c r="AQ339" s="29">
        <f>IF(AP339&gt;$V$8,1,0)</f>
        <v>0</v>
      </c>
      <c r="AR339" s="31">
        <f>IF($I339=AO$16,AP339,0)</f>
        <v>0</v>
      </c>
      <c r="AS339" s="29">
        <v>0</v>
      </c>
      <c r="AT339" s="31">
        <f>100*AS339/$V339</f>
        <v>0</v>
      </c>
      <c r="AU339" s="29">
        <f>IF(AT339&gt;$V$8,1,0)</f>
        <v>0</v>
      </c>
      <c r="AV339" s="31">
        <f>IF($I339=AS$16,AT339,0)</f>
        <v>0</v>
      </c>
      <c r="AW339" s="29">
        <v>3245</v>
      </c>
      <c r="AX339" s="31">
        <f>100*AW339/$V339</f>
        <v>7.081132981277</v>
      </c>
      <c r="AY339" s="29">
        <f>IF(AX339&gt;$V$8,1,0)</f>
        <v>0</v>
      </c>
      <c r="AZ339" s="31">
        <f>IF($I339=AW$16,AX339,0)</f>
        <v>0</v>
      </c>
      <c r="BA339" s="29">
        <v>0</v>
      </c>
      <c r="BB339" s="31">
        <f>100*BA339/$V339</f>
        <v>0</v>
      </c>
      <c r="BC339" s="29">
        <f>IF(BB339&gt;$V$8,1,0)</f>
        <v>0</v>
      </c>
      <c r="BD339" s="31">
        <f>IF($I339=BA$16,BB339,0)</f>
        <v>0</v>
      </c>
      <c r="BE339" s="29">
        <v>0</v>
      </c>
      <c r="BF339" s="31">
        <f>100*BE339/$V339</f>
        <v>0</v>
      </c>
      <c r="BG339" s="29">
        <f>IF(BF339&gt;$V$8,1,0)</f>
        <v>0</v>
      </c>
      <c r="BH339" s="31">
        <f>IF($I339=BE$16,BF339,0)</f>
        <v>0</v>
      </c>
      <c r="BI339" s="29">
        <v>0</v>
      </c>
      <c r="BJ339" s="31">
        <f>100*BI339/$V339</f>
        <v>0</v>
      </c>
      <c r="BK339" s="29">
        <f>IF(BJ339&gt;$V$8,1,0)</f>
        <v>0</v>
      </c>
      <c r="BL339" s="31">
        <f>IF($I339=BI$16,BJ339,0)</f>
        <v>0</v>
      </c>
      <c r="BM339" s="29">
        <v>0</v>
      </c>
      <c r="BN339" s="31">
        <f>100*BM339/$V339</f>
        <v>0</v>
      </c>
      <c r="BO339" s="29">
        <f>IF(BN339&gt;$V$8,1,0)</f>
        <v>0</v>
      </c>
      <c r="BP339" s="31">
        <f>IF($I339=BM$16,BN339,0)</f>
        <v>0</v>
      </c>
      <c r="BQ339" s="29">
        <v>0</v>
      </c>
      <c r="BR339" s="31">
        <f>100*BQ339/$V339</f>
        <v>0</v>
      </c>
      <c r="BS339" s="29">
        <f>IF(BR339&gt;$V$8,1,0)</f>
        <v>0</v>
      </c>
      <c r="BT339" s="31">
        <f>IF($I339=BQ$16,BR339,0)</f>
        <v>0</v>
      </c>
      <c r="BU339" s="29">
        <v>0</v>
      </c>
      <c r="BV339" s="31">
        <f>100*BU339/$V339</f>
        <v>0</v>
      </c>
      <c r="BW339" s="29">
        <f>IF(BV339&gt;$V$8,1,0)</f>
        <v>0</v>
      </c>
      <c r="BX339" s="31">
        <f>IF($I339=BU$16,BV339,0)</f>
        <v>0</v>
      </c>
      <c r="BY339" s="29">
        <v>315</v>
      </c>
      <c r="BZ339" s="29">
        <v>0</v>
      </c>
      <c r="CA339" s="28"/>
      <c r="CB339" s="20"/>
      <c r="CC339" s="21"/>
    </row>
    <row r="340" ht="15.75" customHeight="1">
      <c r="A340" t="s" s="32">
        <v>768</v>
      </c>
      <c r="B340" t="s" s="71">
        <f>_xlfn.IFS(H340=0,F340,K340=1,I340,L340=1,Q340)</f>
        <v>9</v>
      </c>
      <c r="C340" s="72">
        <f>_xlfn.IFS(H340=0,G340,K340=1,J340,L340=1,R340)</f>
        <v>38.6516665969637</v>
      </c>
      <c r="D340" t="s" s="68">
        <f>IF(F340="Lab","over","under")</f>
        <v>111</v>
      </c>
      <c r="E340" t="s" s="68">
        <v>591</v>
      </c>
      <c r="F340" t="s" s="74">
        <v>9</v>
      </c>
      <c r="G340" s="81">
        <f>AD340</f>
        <v>38.6516665969637</v>
      </c>
      <c r="H340" s="82">
        <f>K340+L340</f>
        <v>0</v>
      </c>
      <c r="I340" t="s" s="77">
        <v>5</v>
      </c>
      <c r="J340" s="81">
        <f>AB340</f>
        <v>28.9866588599389</v>
      </c>
      <c r="K340" s="13"/>
      <c r="L340" s="13"/>
      <c r="M340" s="13"/>
      <c r="N340" s="13"/>
      <c r="O340" t="s" s="68">
        <v>769</v>
      </c>
      <c r="P340" t="s" s="68">
        <v>768</v>
      </c>
      <c r="Q340" t="s" s="78">
        <v>17</v>
      </c>
      <c r="R340" s="83">
        <f>100*S340</f>
        <v>15.9466354</v>
      </c>
      <c r="S340" s="35">
        <v>0.159466354</v>
      </c>
      <c r="T340" s="16"/>
      <c r="U340" s="37">
        <v>76637</v>
      </c>
      <c r="V340" s="37">
        <v>47822</v>
      </c>
      <c r="W340" s="37">
        <v>163</v>
      </c>
      <c r="X340" s="37">
        <v>4622</v>
      </c>
      <c r="Y340" s="37">
        <v>13862</v>
      </c>
      <c r="Z340" s="38">
        <f>100*Y340/$V340</f>
        <v>28.9866588599389</v>
      </c>
      <c r="AA340" s="37">
        <f>IF(Z340&gt;$V$8,1,0)</f>
        <v>0</v>
      </c>
      <c r="AB340" s="38">
        <f>IF($I340=Y$16,Z340,0)</f>
        <v>28.9866588599389</v>
      </c>
      <c r="AC340" s="37">
        <v>18484</v>
      </c>
      <c r="AD340" s="38">
        <f>100*AC340/$V340</f>
        <v>38.6516665969637</v>
      </c>
      <c r="AE340" s="37">
        <f>IF(AD340&gt;$V$8,1,0)</f>
        <v>0</v>
      </c>
      <c r="AF340" s="38">
        <f>IF($I340=AC$16,AD340,0)</f>
        <v>0</v>
      </c>
      <c r="AG340" s="37">
        <v>1859</v>
      </c>
      <c r="AH340" s="38">
        <f>100*AG340/$V340</f>
        <v>3.88733219020534</v>
      </c>
      <c r="AI340" s="37">
        <f>IF(AH340&gt;$V$8,1,0)</f>
        <v>0</v>
      </c>
      <c r="AJ340" s="38">
        <f>IF($I340=AG$16,AH340,0)</f>
        <v>0</v>
      </c>
      <c r="AK340" s="37">
        <v>7626</v>
      </c>
      <c r="AL340" s="38">
        <f>100*AK340/$V340</f>
        <v>15.9466354397558</v>
      </c>
      <c r="AM340" s="37">
        <f>IF(AL340&gt;$V$8,1,0)</f>
        <v>0</v>
      </c>
      <c r="AN340" s="38">
        <f>IF($I340=AK$16,AL340,0)</f>
        <v>0</v>
      </c>
      <c r="AO340" s="37">
        <v>1659</v>
      </c>
      <c r="AP340" s="38">
        <f>100*AO340/$V340</f>
        <v>3.46911463343231</v>
      </c>
      <c r="AQ340" s="37">
        <f>IF(AP340&gt;$V$8,1,0)</f>
        <v>0</v>
      </c>
      <c r="AR340" s="38">
        <f>IF($I340=AO$16,AP340,0)</f>
        <v>0</v>
      </c>
      <c r="AS340" s="37">
        <v>0</v>
      </c>
      <c r="AT340" s="38">
        <f>100*AS340/$V340</f>
        <v>0</v>
      </c>
      <c r="AU340" s="37">
        <f>IF(AT340&gt;$V$8,1,0)</f>
        <v>0</v>
      </c>
      <c r="AV340" s="38">
        <f>IF($I340=AS$16,AT340,0)</f>
        <v>0</v>
      </c>
      <c r="AW340" s="37">
        <v>3733</v>
      </c>
      <c r="AX340" s="38">
        <f>100*AW340/$V340</f>
        <v>7.80603069716867</v>
      </c>
      <c r="AY340" s="37">
        <f>IF(AX340&gt;$V$8,1,0)</f>
        <v>0</v>
      </c>
      <c r="AZ340" s="38">
        <f>IF($I340=AW$16,AX340,0)</f>
        <v>0</v>
      </c>
      <c r="BA340" s="37">
        <v>0</v>
      </c>
      <c r="BB340" s="38">
        <f>100*BA340/$V340</f>
        <v>0</v>
      </c>
      <c r="BC340" s="37">
        <f>IF(BB340&gt;$V$8,1,0)</f>
        <v>0</v>
      </c>
      <c r="BD340" s="38">
        <f>IF($I340=BA$16,BB340,0)</f>
        <v>0</v>
      </c>
      <c r="BE340" s="37">
        <v>0</v>
      </c>
      <c r="BF340" s="38">
        <f>100*BE340/$V340</f>
        <v>0</v>
      </c>
      <c r="BG340" s="37">
        <f>IF(BF340&gt;$V$8,1,0)</f>
        <v>0</v>
      </c>
      <c r="BH340" s="38">
        <f>IF($I340=BE$16,BF340,0)</f>
        <v>0</v>
      </c>
      <c r="BI340" s="37">
        <v>0</v>
      </c>
      <c r="BJ340" s="38">
        <f>100*BI340/$V340</f>
        <v>0</v>
      </c>
      <c r="BK340" s="37">
        <f>IF(BJ340&gt;$V$8,1,0)</f>
        <v>0</v>
      </c>
      <c r="BL340" s="38">
        <f>IF($I340=BI$16,BJ340,0)</f>
        <v>0</v>
      </c>
      <c r="BM340" s="37">
        <v>0</v>
      </c>
      <c r="BN340" s="38">
        <f>100*BM340/$V340</f>
        <v>0</v>
      </c>
      <c r="BO340" s="37">
        <f>IF(BN340&gt;$V$8,1,0)</f>
        <v>0</v>
      </c>
      <c r="BP340" s="38">
        <f>IF($I340=BM$16,BN340,0)</f>
        <v>0</v>
      </c>
      <c r="BQ340" s="37">
        <v>0</v>
      </c>
      <c r="BR340" s="38">
        <f>100*BQ340/$V340</f>
        <v>0</v>
      </c>
      <c r="BS340" s="37">
        <f>IF(BR340&gt;$V$8,1,0)</f>
        <v>0</v>
      </c>
      <c r="BT340" s="38">
        <f>IF($I340=BQ$16,BR340,0)</f>
        <v>0</v>
      </c>
      <c r="BU340" s="37">
        <v>0</v>
      </c>
      <c r="BV340" s="38">
        <f>100*BU340/$V340</f>
        <v>0</v>
      </c>
      <c r="BW340" s="37">
        <f>IF(BV340&gt;$V$8,1,0)</f>
        <v>0</v>
      </c>
      <c r="BX340" s="38">
        <f>IF($I340=BU$16,BV340,0)</f>
        <v>0</v>
      </c>
      <c r="BY340" s="37">
        <v>674</v>
      </c>
      <c r="BZ340" s="37">
        <v>0</v>
      </c>
      <c r="CA340" s="16"/>
      <c r="CB340" s="20"/>
      <c r="CC340" s="21"/>
    </row>
    <row r="341" ht="15.75" customHeight="1">
      <c r="A341" t="s" s="32">
        <v>770</v>
      </c>
      <c r="B341" t="s" s="71">
        <f>_xlfn.IFS(H341=0,F341,K341=1,I341,L341=1,Q341)</f>
        <v>17</v>
      </c>
      <c r="C341" s="72">
        <f>_xlfn.IFS(H341=0,G341,K341=1,J341,L341=1,R341)</f>
        <v>21.6881325</v>
      </c>
      <c r="D341" t="s" s="73">
        <f>IF(F341="Lab","over","under")</f>
        <v>111</v>
      </c>
      <c r="E341" t="s" s="73">
        <v>591</v>
      </c>
      <c r="F341" t="s" s="74">
        <v>9</v>
      </c>
      <c r="G341" s="75">
        <f>AD341</f>
        <v>38.6435653684964</v>
      </c>
      <c r="H341" s="76">
        <f>K341+L341</f>
        <v>1</v>
      </c>
      <c r="I341" t="s" s="77">
        <v>5</v>
      </c>
      <c r="J341" s="75">
        <f>AB341</f>
        <v>32.737912705714</v>
      </c>
      <c r="K341" s="25"/>
      <c r="L341" s="76">
        <v>1</v>
      </c>
      <c r="M341" s="25"/>
      <c r="N341" s="25"/>
      <c r="O341" t="s" s="73">
        <v>771</v>
      </c>
      <c r="P341" t="s" s="73">
        <v>770</v>
      </c>
      <c r="Q341" t="s" s="78">
        <v>17</v>
      </c>
      <c r="R341" s="79">
        <f>100*S341</f>
        <v>21.6881325</v>
      </c>
      <c r="S341" s="80">
        <v>0.216881325</v>
      </c>
      <c r="T341" s="28"/>
      <c r="U341" s="29">
        <v>70154</v>
      </c>
      <c r="V341" s="29">
        <v>39132</v>
      </c>
      <c r="W341" s="29">
        <v>134</v>
      </c>
      <c r="X341" s="29">
        <v>2311</v>
      </c>
      <c r="Y341" s="29">
        <v>12811</v>
      </c>
      <c r="Z341" s="31">
        <f>100*Y341/$V341</f>
        <v>32.737912705714</v>
      </c>
      <c r="AA341" s="29">
        <f>IF(Z341&gt;$V$8,1,0)</f>
        <v>0</v>
      </c>
      <c r="AB341" s="31">
        <f>IF($I341=Y$16,Z341,0)</f>
        <v>32.737912705714</v>
      </c>
      <c r="AC341" s="29">
        <v>15122</v>
      </c>
      <c r="AD341" s="31">
        <f>100*AC341/$V341</f>
        <v>38.6435653684964</v>
      </c>
      <c r="AE341" s="29">
        <f>IF(AD341&gt;$V$8,1,0)</f>
        <v>0</v>
      </c>
      <c r="AF341" s="31">
        <f>IF($I341=AC$16,AD341,0)</f>
        <v>0</v>
      </c>
      <c r="AG341" s="29">
        <v>1166</v>
      </c>
      <c r="AH341" s="31">
        <f>100*AG341/$V341</f>
        <v>2.97965859143412</v>
      </c>
      <c r="AI341" s="29">
        <f>IF(AH341&gt;$V$8,1,0)</f>
        <v>0</v>
      </c>
      <c r="AJ341" s="31">
        <f>IF($I341=AG$16,AH341,0)</f>
        <v>0</v>
      </c>
      <c r="AK341" s="29">
        <v>8487</v>
      </c>
      <c r="AL341" s="31">
        <f>100*AK341/$V341</f>
        <v>21.688132474701</v>
      </c>
      <c r="AM341" s="29">
        <f>IF(AL341&gt;$V$8,1,0)</f>
        <v>0</v>
      </c>
      <c r="AN341" s="31">
        <f>IF($I341=AK$16,AL341,0)</f>
        <v>0</v>
      </c>
      <c r="AO341" s="29">
        <v>1400</v>
      </c>
      <c r="AP341" s="31">
        <f>100*AO341/$V341</f>
        <v>3.57763467239088</v>
      </c>
      <c r="AQ341" s="29">
        <f>IF(AP341&gt;$V$8,1,0)</f>
        <v>0</v>
      </c>
      <c r="AR341" s="31">
        <f>IF($I341=AO$16,AP341,0)</f>
        <v>0</v>
      </c>
      <c r="AS341" s="29">
        <v>0</v>
      </c>
      <c r="AT341" s="31">
        <f>100*AS341/$V341</f>
        <v>0</v>
      </c>
      <c r="AU341" s="29">
        <f>IF(AT341&gt;$V$8,1,0)</f>
        <v>0</v>
      </c>
      <c r="AV341" s="31">
        <f>IF($I341=AS$16,AT341,0)</f>
        <v>0</v>
      </c>
      <c r="AW341" s="29">
        <v>0</v>
      </c>
      <c r="AX341" s="31">
        <f>100*AW341/$V341</f>
        <v>0</v>
      </c>
      <c r="AY341" s="29">
        <f>IF(AX341&gt;$V$8,1,0)</f>
        <v>0</v>
      </c>
      <c r="AZ341" s="31">
        <f>IF($I341=AW$16,AX341,0)</f>
        <v>0</v>
      </c>
      <c r="BA341" s="29">
        <v>0</v>
      </c>
      <c r="BB341" s="31">
        <f>100*BA341/$V341</f>
        <v>0</v>
      </c>
      <c r="BC341" s="29">
        <f>IF(BB341&gt;$V$8,1,0)</f>
        <v>0</v>
      </c>
      <c r="BD341" s="31">
        <f>IF($I341=BA$16,BB341,0)</f>
        <v>0</v>
      </c>
      <c r="BE341" s="29">
        <v>0</v>
      </c>
      <c r="BF341" s="31">
        <f>100*BE341/$V341</f>
        <v>0</v>
      </c>
      <c r="BG341" s="29">
        <f>IF(BF341&gt;$V$8,1,0)</f>
        <v>0</v>
      </c>
      <c r="BH341" s="31">
        <f>IF($I341=BE$16,BF341,0)</f>
        <v>0</v>
      </c>
      <c r="BI341" s="29">
        <v>0</v>
      </c>
      <c r="BJ341" s="31">
        <f>100*BI341/$V341</f>
        <v>0</v>
      </c>
      <c r="BK341" s="29">
        <f>IF(BJ341&gt;$V$8,1,0)</f>
        <v>0</v>
      </c>
      <c r="BL341" s="31">
        <f>IF($I341=BI$16,BJ341,0)</f>
        <v>0</v>
      </c>
      <c r="BM341" s="29">
        <v>0</v>
      </c>
      <c r="BN341" s="31">
        <f>100*BM341/$V341</f>
        <v>0</v>
      </c>
      <c r="BO341" s="29">
        <f>IF(BN341&gt;$V$8,1,0)</f>
        <v>0</v>
      </c>
      <c r="BP341" s="31">
        <f>IF($I341=BM$16,BN341,0)</f>
        <v>0</v>
      </c>
      <c r="BQ341" s="29">
        <v>0</v>
      </c>
      <c r="BR341" s="31">
        <f>100*BQ341/$V341</f>
        <v>0</v>
      </c>
      <c r="BS341" s="29">
        <f>IF(BR341&gt;$V$8,1,0)</f>
        <v>0</v>
      </c>
      <c r="BT341" s="31">
        <f>IF($I341=BQ$16,BR341,0)</f>
        <v>0</v>
      </c>
      <c r="BU341" s="29">
        <v>0</v>
      </c>
      <c r="BV341" s="31">
        <f>100*BU341/$V341</f>
        <v>0</v>
      </c>
      <c r="BW341" s="29">
        <f>IF(BV341&gt;$V$8,1,0)</f>
        <v>0</v>
      </c>
      <c r="BX341" s="31">
        <f>IF($I341=BU$16,BV341,0)</f>
        <v>0</v>
      </c>
      <c r="BY341" s="29">
        <v>968</v>
      </c>
      <c r="BZ341" s="29">
        <v>0</v>
      </c>
      <c r="CA341" s="28"/>
      <c r="CB341" s="20"/>
      <c r="CC341" s="21"/>
    </row>
    <row r="342" ht="15.75" customHeight="1">
      <c r="A342" t="s" s="32">
        <v>772</v>
      </c>
      <c r="B342" t="s" s="71">
        <f>_xlfn.IFS(H342=0,F342,K342=1,I342,L342=1,Q342)</f>
        <v>9</v>
      </c>
      <c r="C342" s="72">
        <f>_xlfn.IFS(H342=0,G342,K342=1,J342,L342=1,R342)</f>
        <v>38.6118401866433</v>
      </c>
      <c r="D342" t="s" s="68">
        <f>IF(F342="Lab","over","under")</f>
        <v>111</v>
      </c>
      <c r="E342" t="s" s="68">
        <v>591</v>
      </c>
      <c r="F342" t="s" s="74">
        <v>9</v>
      </c>
      <c r="G342" s="81">
        <f>AD342</f>
        <v>38.6118401866433</v>
      </c>
      <c r="H342" s="82">
        <f>K342+L342</f>
        <v>0</v>
      </c>
      <c r="I342" t="s" s="77">
        <v>5</v>
      </c>
      <c r="J342" s="81">
        <f>AB342</f>
        <v>29.3467483231263</v>
      </c>
      <c r="K342" s="13"/>
      <c r="L342" s="13"/>
      <c r="M342" s="13"/>
      <c r="N342" s="13"/>
      <c r="O342" t="s" s="68">
        <v>773</v>
      </c>
      <c r="P342" t="s" s="68">
        <v>772</v>
      </c>
      <c r="Q342" t="s" s="78">
        <v>17</v>
      </c>
      <c r="R342" s="83">
        <f>100*S342</f>
        <v>17.0137066</v>
      </c>
      <c r="S342" s="35">
        <v>0.170137066</v>
      </c>
      <c r="T342" s="16"/>
      <c r="U342" s="37">
        <v>55406</v>
      </c>
      <c r="V342" s="37">
        <v>34290</v>
      </c>
      <c r="W342" s="37">
        <v>78</v>
      </c>
      <c r="X342" s="37">
        <v>3177</v>
      </c>
      <c r="Y342" s="37">
        <v>10063</v>
      </c>
      <c r="Z342" s="38">
        <f>100*Y342/$V342</f>
        <v>29.3467483231263</v>
      </c>
      <c r="AA342" s="37">
        <f>IF(Z342&gt;$V$8,1,0)</f>
        <v>0</v>
      </c>
      <c r="AB342" s="38">
        <f>IF($I342=Y$16,Z342,0)</f>
        <v>29.3467483231263</v>
      </c>
      <c r="AC342" s="37">
        <v>13240</v>
      </c>
      <c r="AD342" s="38">
        <f>100*AC342/$V342</f>
        <v>38.6118401866433</v>
      </c>
      <c r="AE342" s="37">
        <f>IF(AD342&gt;$V$8,1,0)</f>
        <v>0</v>
      </c>
      <c r="AF342" s="38">
        <f>IF($I342=AC$16,AD342,0)</f>
        <v>0</v>
      </c>
      <c r="AG342" s="37">
        <v>2726</v>
      </c>
      <c r="AH342" s="38">
        <f>100*AG342/$V342</f>
        <v>7.94983960338291</v>
      </c>
      <c r="AI342" s="37">
        <f>IF(AH342&gt;$V$8,1,0)</f>
        <v>0</v>
      </c>
      <c r="AJ342" s="38">
        <f>IF($I342=AG$16,AH342,0)</f>
        <v>0</v>
      </c>
      <c r="AK342" s="37">
        <v>5834</v>
      </c>
      <c r="AL342" s="38">
        <f>100*AK342/$V342</f>
        <v>17.0137066200058</v>
      </c>
      <c r="AM342" s="37">
        <f>IF(AL342&gt;$V$8,1,0)</f>
        <v>0</v>
      </c>
      <c r="AN342" s="38">
        <f>IF($I342=AK$16,AL342,0)</f>
        <v>0</v>
      </c>
      <c r="AO342" s="37">
        <v>2310</v>
      </c>
      <c r="AP342" s="38">
        <f>100*AO342/$V342</f>
        <v>6.73665791776028</v>
      </c>
      <c r="AQ342" s="37">
        <f>IF(AP342&gt;$V$8,1,0)</f>
        <v>0</v>
      </c>
      <c r="AR342" s="38">
        <f>IF($I342=AO$16,AP342,0)</f>
        <v>0</v>
      </c>
      <c r="AS342" s="37">
        <v>0</v>
      </c>
      <c r="AT342" s="38">
        <f>100*AS342/$V342</f>
        <v>0</v>
      </c>
      <c r="AU342" s="37">
        <f>IF(AT342&gt;$V$8,1,0)</f>
        <v>0</v>
      </c>
      <c r="AV342" s="38">
        <f>IF($I342=AS$16,AT342,0)</f>
        <v>0</v>
      </c>
      <c r="AW342" s="37">
        <v>0</v>
      </c>
      <c r="AX342" s="38">
        <f>100*AW342/$V342</f>
        <v>0</v>
      </c>
      <c r="AY342" s="37">
        <f>IF(AX342&gt;$V$8,1,0)</f>
        <v>0</v>
      </c>
      <c r="AZ342" s="38">
        <f>IF($I342=AW$16,AX342,0)</f>
        <v>0</v>
      </c>
      <c r="BA342" s="37">
        <v>0</v>
      </c>
      <c r="BB342" s="38">
        <f>100*BA342/$V342</f>
        <v>0</v>
      </c>
      <c r="BC342" s="37">
        <f>IF(BB342&gt;$V$8,1,0)</f>
        <v>0</v>
      </c>
      <c r="BD342" s="38">
        <f>IF($I342=BA$16,BB342,0)</f>
        <v>0</v>
      </c>
      <c r="BE342" s="37">
        <v>0</v>
      </c>
      <c r="BF342" s="38">
        <f>100*BE342/$V342</f>
        <v>0</v>
      </c>
      <c r="BG342" s="37">
        <f>IF(BF342&gt;$V$8,1,0)</f>
        <v>0</v>
      </c>
      <c r="BH342" s="38">
        <f>IF($I342=BE$16,BF342,0)</f>
        <v>0</v>
      </c>
      <c r="BI342" s="37">
        <v>0</v>
      </c>
      <c r="BJ342" s="38">
        <f>100*BI342/$V342</f>
        <v>0</v>
      </c>
      <c r="BK342" s="37">
        <f>IF(BJ342&gt;$V$8,1,0)</f>
        <v>0</v>
      </c>
      <c r="BL342" s="38">
        <f>IF($I342=BI$16,BJ342,0)</f>
        <v>0</v>
      </c>
      <c r="BM342" s="37">
        <v>0</v>
      </c>
      <c r="BN342" s="38">
        <f>100*BM342/$V342</f>
        <v>0</v>
      </c>
      <c r="BO342" s="37">
        <f>IF(BN342&gt;$V$8,1,0)</f>
        <v>0</v>
      </c>
      <c r="BP342" s="38">
        <f>IF($I342=BM$16,BN342,0)</f>
        <v>0</v>
      </c>
      <c r="BQ342" s="37">
        <v>0</v>
      </c>
      <c r="BR342" s="38">
        <f>100*BQ342/$V342</f>
        <v>0</v>
      </c>
      <c r="BS342" s="37">
        <f>IF(BR342&gt;$V$8,1,0)</f>
        <v>0</v>
      </c>
      <c r="BT342" s="38">
        <f>IF($I342=BQ$16,BR342,0)</f>
        <v>0</v>
      </c>
      <c r="BU342" s="37">
        <v>0</v>
      </c>
      <c r="BV342" s="38">
        <f>100*BU342/$V342</f>
        <v>0</v>
      </c>
      <c r="BW342" s="37">
        <f>IF(BV342&gt;$V$8,1,0)</f>
        <v>0</v>
      </c>
      <c r="BX342" s="38">
        <f>IF($I342=BU$16,BV342,0)</f>
        <v>0</v>
      </c>
      <c r="BY342" s="37">
        <v>0</v>
      </c>
      <c r="BZ342" s="37">
        <v>0</v>
      </c>
      <c r="CA342" s="16"/>
      <c r="CB342" s="20"/>
      <c r="CC342" s="21"/>
    </row>
    <row r="343" ht="15.75" customHeight="1">
      <c r="A343" t="s" s="32">
        <v>774</v>
      </c>
      <c r="B343" t="s" s="71">
        <f>_xlfn.IFS(H343=0,F343,K343=1,I343,L343=1,Q343)</f>
        <v>9</v>
      </c>
      <c r="C343" s="72">
        <f>_xlfn.IFS(H343=0,G343,K343=1,J343,L343=1,R343)</f>
        <v>38.5269121813031</v>
      </c>
      <c r="D343" t="s" s="73">
        <f>IF(F343="Lab","over","under")</f>
        <v>111</v>
      </c>
      <c r="E343" t="s" s="73">
        <v>591</v>
      </c>
      <c r="F343" t="s" s="74">
        <v>9</v>
      </c>
      <c r="G343" s="75">
        <f>AD343</f>
        <v>38.5269121813031</v>
      </c>
      <c r="H343" s="76">
        <f>K343+L343</f>
        <v>0</v>
      </c>
      <c r="I343" t="s" s="77">
        <v>5</v>
      </c>
      <c r="J343" s="75">
        <f>AB343</f>
        <v>29.7357847766113</v>
      </c>
      <c r="K343" s="25"/>
      <c r="L343" s="25"/>
      <c r="M343" s="25"/>
      <c r="N343" s="25"/>
      <c r="O343" t="s" s="73">
        <v>775</v>
      </c>
      <c r="P343" t="s" s="73">
        <v>774</v>
      </c>
      <c r="Q343" t="s" s="78">
        <v>17</v>
      </c>
      <c r="R343" s="79">
        <f>100*S343</f>
        <v>15.4140977</v>
      </c>
      <c r="S343" s="80">
        <v>0.154140977</v>
      </c>
      <c r="T343" s="28"/>
      <c r="U343" s="29">
        <v>78915</v>
      </c>
      <c r="V343" s="29">
        <v>54009</v>
      </c>
      <c r="W343" s="29">
        <v>203</v>
      </c>
      <c r="X343" s="29">
        <v>4748</v>
      </c>
      <c r="Y343" s="29">
        <v>16060</v>
      </c>
      <c r="Z343" s="31">
        <f>100*Y343/$V343</f>
        <v>29.7357847766113</v>
      </c>
      <c r="AA343" s="29">
        <f>IF(Z343&gt;$V$8,1,0)</f>
        <v>0</v>
      </c>
      <c r="AB343" s="31">
        <f>IF($I343=Y$16,Z343,0)</f>
        <v>29.7357847766113</v>
      </c>
      <c r="AC343" s="29">
        <v>20808</v>
      </c>
      <c r="AD343" s="31">
        <f>100*AC343/$V343</f>
        <v>38.5269121813031</v>
      </c>
      <c r="AE343" s="29">
        <f>IF(AD343&gt;$V$8,1,0)</f>
        <v>0</v>
      </c>
      <c r="AF343" s="31">
        <f>IF($I343=AC$16,AD343,0)</f>
        <v>0</v>
      </c>
      <c r="AG343" s="29">
        <v>4167</v>
      </c>
      <c r="AH343" s="31">
        <f>100*AG343/$V343</f>
        <v>7.71538076987169</v>
      </c>
      <c r="AI343" s="29">
        <f>IF(AH343&gt;$V$8,1,0)</f>
        <v>0</v>
      </c>
      <c r="AJ343" s="31">
        <f>IF($I343=AG$16,AH343,0)</f>
        <v>0</v>
      </c>
      <c r="AK343" s="29">
        <v>8325</v>
      </c>
      <c r="AL343" s="31">
        <f>100*AK343/$V343</f>
        <v>15.4140976503916</v>
      </c>
      <c r="AM343" s="29">
        <f>IF(AL343&gt;$V$8,1,0)</f>
        <v>0</v>
      </c>
      <c r="AN343" s="31">
        <f>IF($I343=AK$16,AL343,0)</f>
        <v>0</v>
      </c>
      <c r="AO343" s="29">
        <v>4373</v>
      </c>
      <c r="AP343" s="31">
        <f>100*AO343/$V343</f>
        <v>8.0967986817012</v>
      </c>
      <c r="AQ343" s="29">
        <f>IF(AP343&gt;$V$8,1,0)</f>
        <v>0</v>
      </c>
      <c r="AR343" s="31">
        <f>IF($I343=AO$16,AP343,0)</f>
        <v>0</v>
      </c>
      <c r="AS343" s="29">
        <v>0</v>
      </c>
      <c r="AT343" s="31">
        <f>100*AS343/$V343</f>
        <v>0</v>
      </c>
      <c r="AU343" s="29">
        <f>IF(AT343&gt;$V$8,1,0)</f>
        <v>0</v>
      </c>
      <c r="AV343" s="31">
        <f>IF($I343=AS$16,AT343,0)</f>
        <v>0</v>
      </c>
      <c r="AW343" s="29">
        <v>0</v>
      </c>
      <c r="AX343" s="31">
        <f>100*AW343/$V343</f>
        <v>0</v>
      </c>
      <c r="AY343" s="29">
        <f>IF(AX343&gt;$V$8,1,0)</f>
        <v>0</v>
      </c>
      <c r="AZ343" s="31">
        <f>IF($I343=AW$16,AX343,0)</f>
        <v>0</v>
      </c>
      <c r="BA343" s="29">
        <v>0</v>
      </c>
      <c r="BB343" s="31">
        <f>100*BA343/$V343</f>
        <v>0</v>
      </c>
      <c r="BC343" s="29">
        <f>IF(BB343&gt;$V$8,1,0)</f>
        <v>0</v>
      </c>
      <c r="BD343" s="31">
        <f>IF($I343=BA$16,BB343,0)</f>
        <v>0</v>
      </c>
      <c r="BE343" s="29">
        <v>0</v>
      </c>
      <c r="BF343" s="31">
        <f>100*BE343/$V343</f>
        <v>0</v>
      </c>
      <c r="BG343" s="29">
        <f>IF(BF343&gt;$V$8,1,0)</f>
        <v>0</v>
      </c>
      <c r="BH343" s="31">
        <f>IF($I343=BE$16,BF343,0)</f>
        <v>0</v>
      </c>
      <c r="BI343" s="29">
        <v>0</v>
      </c>
      <c r="BJ343" s="31">
        <f>100*BI343/$V343</f>
        <v>0</v>
      </c>
      <c r="BK343" s="29">
        <f>IF(BJ343&gt;$V$8,1,0)</f>
        <v>0</v>
      </c>
      <c r="BL343" s="31">
        <f>IF($I343=BI$16,BJ343,0)</f>
        <v>0</v>
      </c>
      <c r="BM343" s="29">
        <v>0</v>
      </c>
      <c r="BN343" s="31">
        <f>100*BM343/$V343</f>
        <v>0</v>
      </c>
      <c r="BO343" s="29">
        <f>IF(BN343&gt;$V$8,1,0)</f>
        <v>0</v>
      </c>
      <c r="BP343" s="31">
        <f>IF($I343=BM$16,BN343,0)</f>
        <v>0</v>
      </c>
      <c r="BQ343" s="29">
        <v>0</v>
      </c>
      <c r="BR343" s="31">
        <f>100*BQ343/$V343</f>
        <v>0</v>
      </c>
      <c r="BS343" s="29">
        <f>IF(BR343&gt;$V$8,1,0)</f>
        <v>0</v>
      </c>
      <c r="BT343" s="31">
        <f>IF($I343=BQ$16,BR343,0)</f>
        <v>0</v>
      </c>
      <c r="BU343" s="29">
        <v>0</v>
      </c>
      <c r="BV343" s="31">
        <f>100*BU343/$V343</f>
        <v>0</v>
      </c>
      <c r="BW343" s="29">
        <f>IF(BV343&gt;$V$8,1,0)</f>
        <v>0</v>
      </c>
      <c r="BX343" s="31">
        <f>IF($I343=BU$16,BV343,0)</f>
        <v>0</v>
      </c>
      <c r="BY343" s="29">
        <v>0</v>
      </c>
      <c r="BZ343" s="29">
        <v>0</v>
      </c>
      <c r="CA343" s="28"/>
      <c r="CB343" s="20"/>
      <c r="CC343" s="21"/>
    </row>
    <row r="344" ht="15.75" customHeight="1">
      <c r="A344" t="s" s="32">
        <v>776</v>
      </c>
      <c r="B344" t="s" s="71">
        <f>_xlfn.IFS(H344=0,F344,K344=1,I344,L344=1,Q344)</f>
        <v>9</v>
      </c>
      <c r="C344" s="72">
        <f>_xlfn.IFS(H344=0,G344,K344=1,J344,L344=1,R344)</f>
        <v>38.5094212651413</v>
      </c>
      <c r="D344" t="s" s="68">
        <f>IF(F344="Lab","over","under")</f>
        <v>111</v>
      </c>
      <c r="E344" t="s" s="68">
        <v>591</v>
      </c>
      <c r="F344" t="s" s="74">
        <v>9</v>
      </c>
      <c r="G344" s="81">
        <f>AD344</f>
        <v>38.5094212651413</v>
      </c>
      <c r="H344" s="82">
        <f>K344+L344</f>
        <v>0</v>
      </c>
      <c r="I344" t="s" s="77">
        <v>5</v>
      </c>
      <c r="J344" s="81">
        <f>AB344</f>
        <v>36.1108440684484</v>
      </c>
      <c r="K344" s="13"/>
      <c r="L344" s="13"/>
      <c r="M344" s="13"/>
      <c r="N344" s="13"/>
      <c r="O344" t="s" s="68">
        <v>777</v>
      </c>
      <c r="P344" t="s" s="68">
        <v>776</v>
      </c>
      <c r="Q344" t="s" s="78">
        <v>17</v>
      </c>
      <c r="R344" s="83">
        <f>100*S344</f>
        <v>18.4555855</v>
      </c>
      <c r="S344" s="35">
        <v>0.184555855</v>
      </c>
      <c r="T344" s="16"/>
      <c r="U344" s="37">
        <v>69459</v>
      </c>
      <c r="V344" s="37">
        <v>41608</v>
      </c>
      <c r="W344" s="37">
        <v>104</v>
      </c>
      <c r="X344" s="37">
        <v>998</v>
      </c>
      <c r="Y344" s="37">
        <v>15025</v>
      </c>
      <c r="Z344" s="38">
        <f>100*Y344/$V344</f>
        <v>36.1108440684484</v>
      </c>
      <c r="AA344" s="37">
        <f>IF(Z344&gt;$V$8,1,0)</f>
        <v>0</v>
      </c>
      <c r="AB344" s="38">
        <f>IF($I344=Y$16,Z344,0)</f>
        <v>36.1108440684484</v>
      </c>
      <c r="AC344" s="37">
        <v>16023</v>
      </c>
      <c r="AD344" s="38">
        <f>100*AC344/$V344</f>
        <v>38.5094212651413</v>
      </c>
      <c r="AE344" s="37">
        <f>IF(AD344&gt;$V$8,1,0)</f>
        <v>0</v>
      </c>
      <c r="AF344" s="38">
        <f>IF($I344=AC$16,AD344,0)</f>
        <v>0</v>
      </c>
      <c r="AG344" s="37">
        <v>1175</v>
      </c>
      <c r="AH344" s="38">
        <f>100*AG344/$V344</f>
        <v>2.82397615843107</v>
      </c>
      <c r="AI344" s="37">
        <f>IF(AH344&gt;$V$8,1,0)</f>
        <v>0</v>
      </c>
      <c r="AJ344" s="38">
        <f>IF($I344=AG$16,AH344,0)</f>
        <v>0</v>
      </c>
      <c r="AK344" s="37">
        <v>7679</v>
      </c>
      <c r="AL344" s="38">
        <f>100*AK344/$V344</f>
        <v>18.4555854643338</v>
      </c>
      <c r="AM344" s="37">
        <f>IF(AL344&gt;$V$8,1,0)</f>
        <v>0</v>
      </c>
      <c r="AN344" s="38">
        <f>IF($I344=AK$16,AL344,0)</f>
        <v>0</v>
      </c>
      <c r="AO344" s="37">
        <v>1706</v>
      </c>
      <c r="AP344" s="38">
        <f>100*AO344/$V344</f>
        <v>4.10017304364545</v>
      </c>
      <c r="AQ344" s="37">
        <f>IF(AP344&gt;$V$8,1,0)</f>
        <v>0</v>
      </c>
      <c r="AR344" s="38">
        <f>IF($I344=AO$16,AP344,0)</f>
        <v>0</v>
      </c>
      <c r="AS344" s="37">
        <v>0</v>
      </c>
      <c r="AT344" s="38">
        <f>100*AS344/$V344</f>
        <v>0</v>
      </c>
      <c r="AU344" s="37">
        <f>IF(AT344&gt;$V$8,1,0)</f>
        <v>0</v>
      </c>
      <c r="AV344" s="38">
        <f>IF($I344=AS$16,AT344,0)</f>
        <v>0</v>
      </c>
      <c r="AW344" s="37">
        <v>0</v>
      </c>
      <c r="AX344" s="38">
        <f>100*AW344/$V344</f>
        <v>0</v>
      </c>
      <c r="AY344" s="37">
        <f>IF(AX344&gt;$V$8,1,0)</f>
        <v>0</v>
      </c>
      <c r="AZ344" s="38">
        <f>IF($I344=AW$16,AX344,0)</f>
        <v>0</v>
      </c>
      <c r="BA344" s="37">
        <v>0</v>
      </c>
      <c r="BB344" s="38">
        <f>100*BA344/$V344</f>
        <v>0</v>
      </c>
      <c r="BC344" s="37">
        <f>IF(BB344&gt;$V$8,1,0)</f>
        <v>0</v>
      </c>
      <c r="BD344" s="38">
        <f>IF($I344=BA$16,BB344,0)</f>
        <v>0</v>
      </c>
      <c r="BE344" s="37">
        <v>0</v>
      </c>
      <c r="BF344" s="38">
        <f>100*BE344/$V344</f>
        <v>0</v>
      </c>
      <c r="BG344" s="37">
        <f>IF(BF344&gt;$V$8,1,0)</f>
        <v>0</v>
      </c>
      <c r="BH344" s="38">
        <f>IF($I344=BE$16,BF344,0)</f>
        <v>0</v>
      </c>
      <c r="BI344" s="37">
        <v>0</v>
      </c>
      <c r="BJ344" s="38">
        <f>100*BI344/$V344</f>
        <v>0</v>
      </c>
      <c r="BK344" s="37">
        <f>IF(BJ344&gt;$V$8,1,0)</f>
        <v>0</v>
      </c>
      <c r="BL344" s="38">
        <f>IF($I344=BI$16,BJ344,0)</f>
        <v>0</v>
      </c>
      <c r="BM344" s="37">
        <v>0</v>
      </c>
      <c r="BN344" s="38">
        <f>100*BM344/$V344</f>
        <v>0</v>
      </c>
      <c r="BO344" s="37">
        <f>IF(BN344&gt;$V$8,1,0)</f>
        <v>0</v>
      </c>
      <c r="BP344" s="38">
        <f>IF($I344=BM$16,BN344,0)</f>
        <v>0</v>
      </c>
      <c r="BQ344" s="37">
        <v>0</v>
      </c>
      <c r="BR344" s="38">
        <f>100*BQ344/$V344</f>
        <v>0</v>
      </c>
      <c r="BS344" s="37">
        <f>IF(BR344&gt;$V$8,1,0)</f>
        <v>0</v>
      </c>
      <c r="BT344" s="38">
        <f>IF($I344=BQ$16,BR344,0)</f>
        <v>0</v>
      </c>
      <c r="BU344" s="37">
        <v>0</v>
      </c>
      <c r="BV344" s="38">
        <f>100*BU344/$V344</f>
        <v>0</v>
      </c>
      <c r="BW344" s="37">
        <f>IF(BV344&gt;$V$8,1,0)</f>
        <v>0</v>
      </c>
      <c r="BX344" s="38">
        <f>IF($I344=BU$16,BV344,0)</f>
        <v>0</v>
      </c>
      <c r="BY344" s="37">
        <v>0</v>
      </c>
      <c r="BZ344" s="37">
        <v>0</v>
      </c>
      <c r="CA344" s="16"/>
      <c r="CB344" s="20"/>
      <c r="CC344" s="21"/>
    </row>
    <row r="345" ht="15.75" customHeight="1">
      <c r="A345" t="s" s="32">
        <v>778</v>
      </c>
      <c r="B345" t="s" s="71">
        <f>_xlfn.IFS(H345=0,F345,K345=1,I345,L345=1,Q345)</f>
        <v>9</v>
      </c>
      <c r="C345" s="72">
        <f>_xlfn.IFS(H345=0,G345,K345=1,J345,L345=1,R345)</f>
        <v>38.4760556735079</v>
      </c>
      <c r="D345" t="s" s="73">
        <f>IF(F345="Lab","over","under")</f>
        <v>111</v>
      </c>
      <c r="E345" t="s" s="73">
        <v>591</v>
      </c>
      <c r="F345" t="s" s="74">
        <v>9</v>
      </c>
      <c r="G345" s="75">
        <f>AD345</f>
        <v>38.4760556735079</v>
      </c>
      <c r="H345" s="76">
        <f>K345+L345</f>
        <v>0</v>
      </c>
      <c r="I345" t="s" s="77">
        <v>5</v>
      </c>
      <c r="J345" s="75">
        <f>AB345</f>
        <v>28.0750176928521</v>
      </c>
      <c r="K345" s="25"/>
      <c r="L345" s="25"/>
      <c r="M345" s="25"/>
      <c r="N345" s="25"/>
      <c r="O345" t="s" s="73">
        <v>779</v>
      </c>
      <c r="P345" t="s" s="73">
        <v>778</v>
      </c>
      <c r="Q345" t="s" s="78">
        <v>17</v>
      </c>
      <c r="R345" s="79">
        <f>100*S345</f>
        <v>18.2472281</v>
      </c>
      <c r="S345" s="80">
        <v>0.182472281</v>
      </c>
      <c r="T345" s="28"/>
      <c r="U345" s="29">
        <v>71396</v>
      </c>
      <c r="V345" s="29">
        <v>42390</v>
      </c>
      <c r="W345" s="29">
        <v>143</v>
      </c>
      <c r="X345" s="29">
        <v>4409</v>
      </c>
      <c r="Y345" s="29">
        <v>11901</v>
      </c>
      <c r="Z345" s="31">
        <f>100*Y345/$V345</f>
        <v>28.0750176928521</v>
      </c>
      <c r="AA345" s="29">
        <f>IF(Z345&gt;$V$8,1,0)</f>
        <v>0</v>
      </c>
      <c r="AB345" s="31">
        <f>IF($I345=Y$16,Z345,0)</f>
        <v>28.0750176928521</v>
      </c>
      <c r="AC345" s="29">
        <v>16310</v>
      </c>
      <c r="AD345" s="31">
        <f>100*AC345/$V345</f>
        <v>38.4760556735079</v>
      </c>
      <c r="AE345" s="29">
        <f>IF(AD345&gt;$V$8,1,0)</f>
        <v>0</v>
      </c>
      <c r="AF345" s="31">
        <f>IF($I345=AC$16,AD345,0)</f>
        <v>0</v>
      </c>
      <c r="AG345" s="29">
        <v>3756</v>
      </c>
      <c r="AH345" s="31">
        <f>100*AG345/$V345</f>
        <v>8.860580325548479</v>
      </c>
      <c r="AI345" s="29">
        <f>IF(AH345&gt;$V$8,1,0)</f>
        <v>0</v>
      </c>
      <c r="AJ345" s="31">
        <f>IF($I345=AG$16,AH345,0)</f>
        <v>0</v>
      </c>
      <c r="AK345" s="29">
        <v>7735</v>
      </c>
      <c r="AL345" s="31">
        <f>100*AK345/$V345</f>
        <v>18.2472281198396</v>
      </c>
      <c r="AM345" s="29">
        <f>IF(AL345&gt;$V$8,1,0)</f>
        <v>0</v>
      </c>
      <c r="AN345" s="31">
        <f>IF($I345=AK$16,AL345,0)</f>
        <v>0</v>
      </c>
      <c r="AO345" s="29">
        <v>2688</v>
      </c>
      <c r="AP345" s="31">
        <f>100*AO345/$V345</f>
        <v>6.34111818825195</v>
      </c>
      <c r="AQ345" s="29">
        <f>IF(AP345&gt;$V$8,1,0)</f>
        <v>0</v>
      </c>
      <c r="AR345" s="31">
        <f>IF($I345=AO$16,AP345,0)</f>
        <v>0</v>
      </c>
      <c r="AS345" s="29">
        <v>0</v>
      </c>
      <c r="AT345" s="31">
        <f>100*AS345/$V345</f>
        <v>0</v>
      </c>
      <c r="AU345" s="29">
        <f>IF(AT345&gt;$V$8,1,0)</f>
        <v>0</v>
      </c>
      <c r="AV345" s="31">
        <f>IF($I345=AS$16,AT345,0)</f>
        <v>0</v>
      </c>
      <c r="AW345" s="29">
        <v>0</v>
      </c>
      <c r="AX345" s="31">
        <f>100*AW345/$V345</f>
        <v>0</v>
      </c>
      <c r="AY345" s="29">
        <f>IF(AX345&gt;$V$8,1,0)</f>
        <v>0</v>
      </c>
      <c r="AZ345" s="31">
        <f>IF($I345=AW$16,AX345,0)</f>
        <v>0</v>
      </c>
      <c r="BA345" s="29">
        <v>0</v>
      </c>
      <c r="BB345" s="31">
        <f>100*BA345/$V345</f>
        <v>0</v>
      </c>
      <c r="BC345" s="29">
        <f>IF(BB345&gt;$V$8,1,0)</f>
        <v>0</v>
      </c>
      <c r="BD345" s="31">
        <f>IF($I345=BA$16,BB345,0)</f>
        <v>0</v>
      </c>
      <c r="BE345" s="29">
        <v>0</v>
      </c>
      <c r="BF345" s="31">
        <f>100*BE345/$V345</f>
        <v>0</v>
      </c>
      <c r="BG345" s="29">
        <f>IF(BF345&gt;$V$8,1,0)</f>
        <v>0</v>
      </c>
      <c r="BH345" s="31">
        <f>IF($I345=BE$16,BF345,0)</f>
        <v>0</v>
      </c>
      <c r="BI345" s="29">
        <v>0</v>
      </c>
      <c r="BJ345" s="31">
        <f>100*BI345/$V345</f>
        <v>0</v>
      </c>
      <c r="BK345" s="29">
        <f>IF(BJ345&gt;$V$8,1,0)</f>
        <v>0</v>
      </c>
      <c r="BL345" s="31">
        <f>IF($I345=BI$16,BJ345,0)</f>
        <v>0</v>
      </c>
      <c r="BM345" s="29">
        <v>0</v>
      </c>
      <c r="BN345" s="31">
        <f>100*BM345/$V345</f>
        <v>0</v>
      </c>
      <c r="BO345" s="29">
        <f>IF(BN345&gt;$V$8,1,0)</f>
        <v>0</v>
      </c>
      <c r="BP345" s="31">
        <f>IF($I345=BM$16,BN345,0)</f>
        <v>0</v>
      </c>
      <c r="BQ345" s="29">
        <v>0</v>
      </c>
      <c r="BR345" s="31">
        <f>100*BQ345/$V345</f>
        <v>0</v>
      </c>
      <c r="BS345" s="29">
        <f>IF(BR345&gt;$V$8,1,0)</f>
        <v>0</v>
      </c>
      <c r="BT345" s="31">
        <f>IF($I345=BQ$16,BR345,0)</f>
        <v>0</v>
      </c>
      <c r="BU345" s="29">
        <v>0</v>
      </c>
      <c r="BV345" s="31">
        <f>100*BU345/$V345</f>
        <v>0</v>
      </c>
      <c r="BW345" s="29">
        <f>IF(BV345&gt;$V$8,1,0)</f>
        <v>0</v>
      </c>
      <c r="BX345" s="31">
        <f>IF($I345=BU$16,BV345,0)</f>
        <v>0</v>
      </c>
      <c r="BY345" s="29">
        <v>391</v>
      </c>
      <c r="BZ345" s="29">
        <v>0</v>
      </c>
      <c r="CA345" s="28"/>
      <c r="CB345" s="20"/>
      <c r="CC345" s="21"/>
    </row>
    <row r="346" ht="19.95" customHeight="1">
      <c r="A346" t="s" s="32">
        <v>780</v>
      </c>
      <c r="B346" t="s" s="71">
        <f>_xlfn.IFS(H346=0,F346,K346=1,I346,L346=1,Q346)</f>
        <v>9</v>
      </c>
      <c r="C346" s="72">
        <f>_xlfn.IFS(H346=0,G346,K346=1,J346,L346=1,R346)</f>
        <v>38.4702988338192</v>
      </c>
      <c r="D346" t="s" s="68">
        <f>IF(F346="Lab","over","under")</f>
        <v>111</v>
      </c>
      <c r="E346" t="s" s="68">
        <v>591</v>
      </c>
      <c r="F346" t="s" s="74">
        <v>9</v>
      </c>
      <c r="G346" s="81">
        <f>AD346</f>
        <v>38.4702988338192</v>
      </c>
      <c r="H346" s="82">
        <f>K346+L346</f>
        <v>0</v>
      </c>
      <c r="I346" t="s" s="77">
        <v>5</v>
      </c>
      <c r="J346" s="81">
        <f>AB346</f>
        <v>29.1977951895044</v>
      </c>
      <c r="K346" s="13"/>
      <c r="L346" s="13"/>
      <c r="M346" s="13"/>
      <c r="N346" s="13"/>
      <c r="O346" t="s" s="68">
        <v>781</v>
      </c>
      <c r="P346" t="s" s="68">
        <v>780</v>
      </c>
      <c r="Q346" t="s" s="78">
        <v>17</v>
      </c>
      <c r="R346" s="83">
        <f>100*S346</f>
        <v>18.6998907</v>
      </c>
      <c r="S346" s="35">
        <v>0.186998907</v>
      </c>
      <c r="T346" s="16"/>
      <c r="U346" s="37">
        <v>70393</v>
      </c>
      <c r="V346" s="37">
        <v>43904</v>
      </c>
      <c r="W346" s="37">
        <v>159</v>
      </c>
      <c r="X346" s="37">
        <v>4071</v>
      </c>
      <c r="Y346" s="37">
        <v>12819</v>
      </c>
      <c r="Z346" s="38">
        <f>100*Y346/$V346</f>
        <v>29.1977951895044</v>
      </c>
      <c r="AA346" s="37">
        <f>IF(Z346&gt;$V$8,1,0)</f>
        <v>0</v>
      </c>
      <c r="AB346" s="38">
        <f>IF($I346=Y$16,Z346,0)</f>
        <v>29.1977951895044</v>
      </c>
      <c r="AC346" s="37">
        <v>16890</v>
      </c>
      <c r="AD346" s="38">
        <f>100*AC346/$V346</f>
        <v>38.4702988338192</v>
      </c>
      <c r="AE346" s="37">
        <f>IF(AD346&gt;$V$8,1,0)</f>
        <v>0</v>
      </c>
      <c r="AF346" s="38">
        <f>IF($I346=AC$16,AD346,0)</f>
        <v>0</v>
      </c>
      <c r="AG346" s="37">
        <v>3193</v>
      </c>
      <c r="AH346" s="38">
        <f>100*AG346/$V346</f>
        <v>7.27268586005831</v>
      </c>
      <c r="AI346" s="37">
        <f>IF(AH346&gt;$V$8,1,0)</f>
        <v>0</v>
      </c>
      <c r="AJ346" s="38">
        <f>IF($I346=AG$16,AH346,0)</f>
        <v>0</v>
      </c>
      <c r="AK346" s="37">
        <v>8210</v>
      </c>
      <c r="AL346" s="38">
        <f>100*AK346/$V346</f>
        <v>18.6998906705539</v>
      </c>
      <c r="AM346" s="37">
        <f>IF(AL346&gt;$V$8,1,0)</f>
        <v>0</v>
      </c>
      <c r="AN346" s="38">
        <f>IF($I346=AK$16,AL346,0)</f>
        <v>0</v>
      </c>
      <c r="AO346" s="37">
        <v>2398</v>
      </c>
      <c r="AP346" s="38">
        <f>100*AO346/$V346</f>
        <v>5.46191690962099</v>
      </c>
      <c r="AQ346" s="37">
        <f>IF(AP346&gt;$V$8,1,0)</f>
        <v>0</v>
      </c>
      <c r="AR346" s="38">
        <f>IF($I346=AO$16,AP346,0)</f>
        <v>0</v>
      </c>
      <c r="AS346" s="37">
        <v>0</v>
      </c>
      <c r="AT346" s="38">
        <f>100*AS346/$V346</f>
        <v>0</v>
      </c>
      <c r="AU346" s="37">
        <f>IF(AT346&gt;$V$8,1,0)</f>
        <v>0</v>
      </c>
      <c r="AV346" s="38">
        <f>IF($I346=AS$16,AT346,0)</f>
        <v>0</v>
      </c>
      <c r="AW346" s="37">
        <v>0</v>
      </c>
      <c r="AX346" s="38">
        <f>100*AW346/$V346</f>
        <v>0</v>
      </c>
      <c r="AY346" s="37">
        <f>IF(AX346&gt;$V$8,1,0)</f>
        <v>0</v>
      </c>
      <c r="AZ346" s="38">
        <f>IF($I346=AW$16,AX346,0)</f>
        <v>0</v>
      </c>
      <c r="BA346" s="37">
        <v>0</v>
      </c>
      <c r="BB346" s="38">
        <f>100*BA346/$V346</f>
        <v>0</v>
      </c>
      <c r="BC346" s="37">
        <f>IF(BB346&gt;$V$8,1,0)</f>
        <v>0</v>
      </c>
      <c r="BD346" s="38">
        <f>IF($I346=BA$16,BB346,0)</f>
        <v>0</v>
      </c>
      <c r="BE346" s="37">
        <v>0</v>
      </c>
      <c r="BF346" s="38">
        <f>100*BE346/$V346</f>
        <v>0</v>
      </c>
      <c r="BG346" s="37">
        <f>IF(BF346&gt;$V$8,1,0)</f>
        <v>0</v>
      </c>
      <c r="BH346" s="38">
        <f>IF($I346=BE$16,BF346,0)</f>
        <v>0</v>
      </c>
      <c r="BI346" s="37">
        <v>0</v>
      </c>
      <c r="BJ346" s="38">
        <f>100*BI346/$V346</f>
        <v>0</v>
      </c>
      <c r="BK346" s="37">
        <f>IF(BJ346&gt;$V$8,1,0)</f>
        <v>0</v>
      </c>
      <c r="BL346" s="38">
        <f>IF($I346=BI$16,BJ346,0)</f>
        <v>0</v>
      </c>
      <c r="BM346" s="37">
        <v>0</v>
      </c>
      <c r="BN346" s="38">
        <f>100*BM346/$V346</f>
        <v>0</v>
      </c>
      <c r="BO346" s="37">
        <f>IF(BN346&gt;$V$8,1,0)</f>
        <v>0</v>
      </c>
      <c r="BP346" s="38">
        <f>IF($I346=BM$16,BN346,0)</f>
        <v>0</v>
      </c>
      <c r="BQ346" s="37">
        <v>0</v>
      </c>
      <c r="BR346" s="38">
        <f>100*BQ346/$V346</f>
        <v>0</v>
      </c>
      <c r="BS346" s="37">
        <f>IF(BR346&gt;$V$8,1,0)</f>
        <v>0</v>
      </c>
      <c r="BT346" s="38">
        <f>IF($I346=BQ$16,BR346,0)</f>
        <v>0</v>
      </c>
      <c r="BU346" s="37">
        <v>0</v>
      </c>
      <c r="BV346" s="38">
        <f>100*BU346/$V346</f>
        <v>0</v>
      </c>
      <c r="BW346" s="37">
        <f>IF(BV346&gt;$V$8,1,0)</f>
        <v>0</v>
      </c>
      <c r="BX346" s="38">
        <f>IF($I346=BU$16,BV346,0)</f>
        <v>0</v>
      </c>
      <c r="BY346" s="37">
        <v>708</v>
      </c>
      <c r="BZ346" s="37">
        <v>0</v>
      </c>
      <c r="CA346" s="16"/>
      <c r="CB346" s="20"/>
      <c r="CC346" s="21"/>
    </row>
    <row r="347" ht="19.95" customHeight="1">
      <c r="A347" t="s" s="32">
        <v>782</v>
      </c>
      <c r="B347" t="s" s="71">
        <f>_xlfn.IFS(H347=0,F347,K347=1,I347,L347=1,Q347)</f>
        <v>9</v>
      </c>
      <c r="C347" s="72">
        <f>_xlfn.IFS(H347=0,G347,K347=1,J347,L347=1,R347)</f>
        <v>38.4623100456392</v>
      </c>
      <c r="D347" t="s" s="73">
        <f>IF(F347="Lab","over","under")</f>
        <v>111</v>
      </c>
      <c r="E347" t="s" s="73">
        <v>591</v>
      </c>
      <c r="F347" t="s" s="74">
        <v>9</v>
      </c>
      <c r="G347" s="75">
        <f>AD347</f>
        <v>38.4623100456392</v>
      </c>
      <c r="H347" s="76">
        <f>K347+L347</f>
        <v>0</v>
      </c>
      <c r="I347" t="s" s="77">
        <v>5</v>
      </c>
      <c r="J347" s="75">
        <f>AB347</f>
        <v>30.7563067355434</v>
      </c>
      <c r="K347" s="25"/>
      <c r="L347" s="25"/>
      <c r="M347" s="25"/>
      <c r="N347" s="25"/>
      <c r="O347" t="s" s="73">
        <v>783</v>
      </c>
      <c r="P347" t="s" s="73">
        <v>782</v>
      </c>
      <c r="Q347" t="s" s="78">
        <v>17</v>
      </c>
      <c r="R347" s="79">
        <f>100*S347</f>
        <v>19.7326847</v>
      </c>
      <c r="S347" s="80">
        <v>0.197326847</v>
      </c>
      <c r="T347" s="28"/>
      <c r="U347" s="29">
        <v>68311</v>
      </c>
      <c r="V347" s="29">
        <v>39878</v>
      </c>
      <c r="W347" s="29">
        <v>113</v>
      </c>
      <c r="X347" s="29">
        <v>3073</v>
      </c>
      <c r="Y347" s="29">
        <v>12265</v>
      </c>
      <c r="Z347" s="31">
        <f>100*Y347/$V347</f>
        <v>30.7563067355434</v>
      </c>
      <c r="AA347" s="29">
        <f>IF(Z347&gt;$V$8,1,0)</f>
        <v>0</v>
      </c>
      <c r="AB347" s="31">
        <f>IF($I347=Y$16,Z347,0)</f>
        <v>30.7563067355434</v>
      </c>
      <c r="AC347" s="29">
        <v>15338</v>
      </c>
      <c r="AD347" s="31">
        <f>100*AC347/$V347</f>
        <v>38.4623100456392</v>
      </c>
      <c r="AE347" s="29">
        <f>IF(AD347&gt;$V$8,1,0)</f>
        <v>0</v>
      </c>
      <c r="AF347" s="31">
        <f>IF($I347=AC$16,AD347,0)</f>
        <v>0</v>
      </c>
      <c r="AG347" s="29">
        <v>1607</v>
      </c>
      <c r="AH347" s="31">
        <f>100*AG347/$V347</f>
        <v>4.02979086212949</v>
      </c>
      <c r="AI347" s="29">
        <f>IF(AH347&gt;$V$8,1,0)</f>
        <v>0</v>
      </c>
      <c r="AJ347" s="31">
        <f>IF($I347=AG$16,AH347,0)</f>
        <v>0</v>
      </c>
      <c r="AK347" s="29">
        <v>7869</v>
      </c>
      <c r="AL347" s="31">
        <f>100*AK347/$V347</f>
        <v>19.7326846882993</v>
      </c>
      <c r="AM347" s="29">
        <f>IF(AL347&gt;$V$8,1,0)</f>
        <v>0</v>
      </c>
      <c r="AN347" s="31">
        <f>IF($I347=AK$16,AL347,0)</f>
        <v>0</v>
      </c>
      <c r="AO347" s="29">
        <v>1732</v>
      </c>
      <c r="AP347" s="31">
        <f>100*AO347/$V347</f>
        <v>4.34324690305432</v>
      </c>
      <c r="AQ347" s="29">
        <f>IF(AP347&gt;$V$8,1,0)</f>
        <v>0</v>
      </c>
      <c r="AR347" s="31">
        <f>IF($I347=AO$16,AP347,0)</f>
        <v>0</v>
      </c>
      <c r="AS347" s="29">
        <v>0</v>
      </c>
      <c r="AT347" s="31">
        <f>100*AS347/$V347</f>
        <v>0</v>
      </c>
      <c r="AU347" s="29">
        <f>IF(AT347&gt;$V$8,1,0)</f>
        <v>0</v>
      </c>
      <c r="AV347" s="31">
        <f>IF($I347=AS$16,AT347,0)</f>
        <v>0</v>
      </c>
      <c r="AW347" s="29">
        <v>0</v>
      </c>
      <c r="AX347" s="31">
        <f>100*AW347/$V347</f>
        <v>0</v>
      </c>
      <c r="AY347" s="29">
        <f>IF(AX347&gt;$V$8,1,0)</f>
        <v>0</v>
      </c>
      <c r="AZ347" s="31">
        <f>IF($I347=AW$16,AX347,0)</f>
        <v>0</v>
      </c>
      <c r="BA347" s="29">
        <v>0</v>
      </c>
      <c r="BB347" s="31">
        <f>100*BA347/$V347</f>
        <v>0</v>
      </c>
      <c r="BC347" s="29">
        <f>IF(BB347&gt;$V$8,1,0)</f>
        <v>0</v>
      </c>
      <c r="BD347" s="31">
        <f>IF($I347=BA$16,BB347,0)</f>
        <v>0</v>
      </c>
      <c r="BE347" s="29">
        <v>0</v>
      </c>
      <c r="BF347" s="31">
        <f>100*BE347/$V347</f>
        <v>0</v>
      </c>
      <c r="BG347" s="29">
        <f>IF(BF347&gt;$V$8,1,0)</f>
        <v>0</v>
      </c>
      <c r="BH347" s="31">
        <f>IF($I347=BE$16,BF347,0)</f>
        <v>0</v>
      </c>
      <c r="BI347" s="29">
        <v>0</v>
      </c>
      <c r="BJ347" s="31">
        <f>100*BI347/$V347</f>
        <v>0</v>
      </c>
      <c r="BK347" s="29">
        <f>IF(BJ347&gt;$V$8,1,0)</f>
        <v>0</v>
      </c>
      <c r="BL347" s="31">
        <f>IF($I347=BI$16,BJ347,0)</f>
        <v>0</v>
      </c>
      <c r="BM347" s="29">
        <v>0</v>
      </c>
      <c r="BN347" s="31">
        <f>100*BM347/$V347</f>
        <v>0</v>
      </c>
      <c r="BO347" s="29">
        <f>IF(BN347&gt;$V$8,1,0)</f>
        <v>0</v>
      </c>
      <c r="BP347" s="31">
        <f>IF($I347=BM$16,BN347,0)</f>
        <v>0</v>
      </c>
      <c r="BQ347" s="29">
        <v>0</v>
      </c>
      <c r="BR347" s="31">
        <f>100*BQ347/$V347</f>
        <v>0</v>
      </c>
      <c r="BS347" s="29">
        <f>IF(BR347&gt;$V$8,1,0)</f>
        <v>0</v>
      </c>
      <c r="BT347" s="31">
        <f>IF($I347=BQ$16,BR347,0)</f>
        <v>0</v>
      </c>
      <c r="BU347" s="29">
        <v>0</v>
      </c>
      <c r="BV347" s="31">
        <f>100*BU347/$V347</f>
        <v>0</v>
      </c>
      <c r="BW347" s="29">
        <f>IF(BV347&gt;$V$8,1,0)</f>
        <v>0</v>
      </c>
      <c r="BX347" s="31">
        <f>IF($I347=BU$16,BV347,0)</f>
        <v>0</v>
      </c>
      <c r="BY347" s="29">
        <v>0</v>
      </c>
      <c r="BZ347" s="29">
        <v>0</v>
      </c>
      <c r="CA347" s="28"/>
      <c r="CB347" s="20"/>
      <c r="CC347" s="21"/>
    </row>
    <row r="348" ht="15.75" customHeight="1">
      <c r="A348" t="s" s="32">
        <v>784</v>
      </c>
      <c r="B348" t="s" s="71">
        <f>_xlfn.IFS(H348=0,F348,K348=1,I348,L348=1,Q348)</f>
        <v>17</v>
      </c>
      <c r="C348" s="72">
        <f>_xlfn.IFS(H348=0,G348,K348=1,J348,L348=1,R348)</f>
        <v>20.6097335</v>
      </c>
      <c r="D348" t="s" s="68">
        <f>IF(F348="Lab","over","under")</f>
        <v>111</v>
      </c>
      <c r="E348" t="s" s="68">
        <v>591</v>
      </c>
      <c r="F348" t="s" s="74">
        <v>9</v>
      </c>
      <c r="G348" s="81">
        <f>AD348</f>
        <v>38.4506846780163</v>
      </c>
      <c r="H348" s="82">
        <f>K348+L348</f>
        <v>1</v>
      </c>
      <c r="I348" t="s" s="77">
        <v>5</v>
      </c>
      <c r="J348" s="81">
        <f>AB348</f>
        <v>32.1775536639526</v>
      </c>
      <c r="K348" s="13"/>
      <c r="L348" s="82">
        <v>1</v>
      </c>
      <c r="M348" s="13"/>
      <c r="N348" s="13"/>
      <c r="O348" t="s" s="68">
        <v>785</v>
      </c>
      <c r="P348" t="s" s="68">
        <v>784</v>
      </c>
      <c r="Q348" t="s" s="78">
        <v>17</v>
      </c>
      <c r="R348" s="83">
        <f>100*S348</f>
        <v>20.6097335</v>
      </c>
      <c r="S348" s="35">
        <v>0.206097335</v>
      </c>
      <c r="T348" s="16"/>
      <c r="U348" s="37">
        <v>73094</v>
      </c>
      <c r="V348" s="37">
        <v>43232</v>
      </c>
      <c r="W348" s="37">
        <v>134</v>
      </c>
      <c r="X348" s="37">
        <v>2712</v>
      </c>
      <c r="Y348" s="37">
        <v>13911</v>
      </c>
      <c r="Z348" s="38">
        <f>100*Y348/$V348</f>
        <v>32.1775536639526</v>
      </c>
      <c r="AA348" s="37">
        <f>IF(Z348&gt;$V$8,1,0)</f>
        <v>0</v>
      </c>
      <c r="AB348" s="38">
        <f>IF($I348=Y$16,Z348,0)</f>
        <v>32.1775536639526</v>
      </c>
      <c r="AC348" s="37">
        <v>16623</v>
      </c>
      <c r="AD348" s="38">
        <f>100*AC348/$V348</f>
        <v>38.4506846780163</v>
      </c>
      <c r="AE348" s="37">
        <f>IF(AD348&gt;$V$8,1,0)</f>
        <v>0</v>
      </c>
      <c r="AF348" s="38">
        <f>IF($I348=AC$16,AD348,0)</f>
        <v>0</v>
      </c>
      <c r="AG348" s="37">
        <v>1534</v>
      </c>
      <c r="AH348" s="38">
        <f>100*AG348/$V348</f>
        <v>3.54829755736491</v>
      </c>
      <c r="AI348" s="37">
        <f>IF(AH348&gt;$V$8,1,0)</f>
        <v>0</v>
      </c>
      <c r="AJ348" s="38">
        <f>IF($I348=AG$16,AH348,0)</f>
        <v>0</v>
      </c>
      <c r="AK348" s="37">
        <v>8910</v>
      </c>
      <c r="AL348" s="38">
        <f>100*AK348/$V348</f>
        <v>20.609733530718</v>
      </c>
      <c r="AM348" s="37">
        <f>IF(AL348&gt;$V$8,1,0)</f>
        <v>0</v>
      </c>
      <c r="AN348" s="38">
        <f>IF($I348=AK$16,AL348,0)</f>
        <v>0</v>
      </c>
      <c r="AO348" s="37">
        <v>2254</v>
      </c>
      <c r="AP348" s="38">
        <f>100*AO348/$V348</f>
        <v>5.21373056994819</v>
      </c>
      <c r="AQ348" s="37">
        <f>IF(AP348&gt;$V$8,1,0)</f>
        <v>0</v>
      </c>
      <c r="AR348" s="38">
        <f>IF($I348=AO$16,AP348,0)</f>
        <v>0</v>
      </c>
      <c r="AS348" s="37">
        <v>0</v>
      </c>
      <c r="AT348" s="38">
        <f>100*AS348/$V348</f>
        <v>0</v>
      </c>
      <c r="AU348" s="37">
        <f>IF(AT348&gt;$V$8,1,0)</f>
        <v>0</v>
      </c>
      <c r="AV348" s="38">
        <f>IF($I348=AS$16,AT348,0)</f>
        <v>0</v>
      </c>
      <c r="AW348" s="37">
        <v>0</v>
      </c>
      <c r="AX348" s="38">
        <f>100*AW348/$V348</f>
        <v>0</v>
      </c>
      <c r="AY348" s="37">
        <f>IF(AX348&gt;$V$8,1,0)</f>
        <v>0</v>
      </c>
      <c r="AZ348" s="38">
        <f>IF($I348=AW$16,AX348,0)</f>
        <v>0</v>
      </c>
      <c r="BA348" s="37">
        <v>0</v>
      </c>
      <c r="BB348" s="38">
        <f>100*BA348/$V348</f>
        <v>0</v>
      </c>
      <c r="BC348" s="37">
        <f>IF(BB348&gt;$V$8,1,0)</f>
        <v>0</v>
      </c>
      <c r="BD348" s="38">
        <f>IF($I348=BA$16,BB348,0)</f>
        <v>0</v>
      </c>
      <c r="BE348" s="37">
        <v>0</v>
      </c>
      <c r="BF348" s="38">
        <f>100*BE348/$V348</f>
        <v>0</v>
      </c>
      <c r="BG348" s="37">
        <f>IF(BF348&gt;$V$8,1,0)</f>
        <v>0</v>
      </c>
      <c r="BH348" s="38">
        <f>IF($I348=BE$16,BF348,0)</f>
        <v>0</v>
      </c>
      <c r="BI348" s="37">
        <v>0</v>
      </c>
      <c r="BJ348" s="38">
        <f>100*BI348/$V348</f>
        <v>0</v>
      </c>
      <c r="BK348" s="37">
        <f>IF(BJ348&gt;$V$8,1,0)</f>
        <v>0</v>
      </c>
      <c r="BL348" s="38">
        <f>IF($I348=BI$16,BJ348,0)</f>
        <v>0</v>
      </c>
      <c r="BM348" s="37">
        <v>0</v>
      </c>
      <c r="BN348" s="38">
        <f>100*BM348/$V348</f>
        <v>0</v>
      </c>
      <c r="BO348" s="37">
        <f>IF(BN348&gt;$V$8,1,0)</f>
        <v>0</v>
      </c>
      <c r="BP348" s="38">
        <f>IF($I348=BM$16,BN348,0)</f>
        <v>0</v>
      </c>
      <c r="BQ348" s="37">
        <v>0</v>
      </c>
      <c r="BR348" s="38">
        <f>100*BQ348/$V348</f>
        <v>0</v>
      </c>
      <c r="BS348" s="37">
        <f>IF(BR348&gt;$V$8,1,0)</f>
        <v>0</v>
      </c>
      <c r="BT348" s="38">
        <f>IF($I348=BQ$16,BR348,0)</f>
        <v>0</v>
      </c>
      <c r="BU348" s="37">
        <v>0</v>
      </c>
      <c r="BV348" s="38">
        <f>100*BU348/$V348</f>
        <v>0</v>
      </c>
      <c r="BW348" s="37">
        <f>IF(BV348&gt;$V$8,1,0)</f>
        <v>0</v>
      </c>
      <c r="BX348" s="38">
        <f>IF($I348=BU$16,BV348,0)</f>
        <v>0</v>
      </c>
      <c r="BY348" s="37">
        <v>1493</v>
      </c>
      <c r="BZ348" s="37">
        <v>0</v>
      </c>
      <c r="CA348" s="16"/>
      <c r="CB348" s="20"/>
      <c r="CC348" s="21"/>
    </row>
    <row r="349" ht="15.75" customHeight="1">
      <c r="A349" t="s" s="32">
        <v>786</v>
      </c>
      <c r="B349" t="s" s="71">
        <f>_xlfn.IFS(H349=0,F349,K349=1,I349,L349=1,Q349)</f>
        <v>9</v>
      </c>
      <c r="C349" s="72">
        <f>_xlfn.IFS(H349=0,G349,K349=1,J349,L349=1,R349)</f>
        <v>38.4307737056428</v>
      </c>
      <c r="D349" t="s" s="73">
        <f>IF(F349="Lab","over","under")</f>
        <v>111</v>
      </c>
      <c r="E349" t="s" s="73">
        <v>591</v>
      </c>
      <c r="F349" t="s" s="74">
        <v>9</v>
      </c>
      <c r="G349" s="75">
        <f>AD349</f>
        <v>38.4307737056428</v>
      </c>
      <c r="H349" s="76">
        <f>K349+L349</f>
        <v>0</v>
      </c>
      <c r="I349" t="s" s="77">
        <v>5</v>
      </c>
      <c r="J349" s="75">
        <f>AB349</f>
        <v>38.3944153577661</v>
      </c>
      <c r="K349" s="25"/>
      <c r="L349" s="25"/>
      <c r="M349" s="25"/>
      <c r="N349" s="25"/>
      <c r="O349" t="s" s="73">
        <v>787</v>
      </c>
      <c r="P349" t="s" s="73">
        <v>786</v>
      </c>
      <c r="Q349" t="s" s="78">
        <v>17</v>
      </c>
      <c r="R349" s="79">
        <f>100*S349</f>
        <v>7.3637774</v>
      </c>
      <c r="S349" s="80">
        <v>0.073637774</v>
      </c>
      <c r="T349" s="28"/>
      <c r="U349" s="29">
        <v>74865</v>
      </c>
      <c r="V349" s="29">
        <v>41256</v>
      </c>
      <c r="W349" s="29">
        <v>190</v>
      </c>
      <c r="X349" s="29">
        <v>15</v>
      </c>
      <c r="Y349" s="29">
        <v>15840</v>
      </c>
      <c r="Z349" s="31">
        <f>100*Y349/$V349</f>
        <v>38.3944153577661</v>
      </c>
      <c r="AA349" s="29">
        <f>IF(Z349&gt;$V$8,1,0)</f>
        <v>0</v>
      </c>
      <c r="AB349" s="31">
        <f>IF($I349=Y$16,Z349,0)</f>
        <v>38.3944153577661</v>
      </c>
      <c r="AC349" s="29">
        <v>15855</v>
      </c>
      <c r="AD349" s="31">
        <f>100*AC349/$V349</f>
        <v>38.4307737056428</v>
      </c>
      <c r="AE349" s="29">
        <f>IF(AD349&gt;$V$8,1,0)</f>
        <v>0</v>
      </c>
      <c r="AF349" s="31">
        <f>IF($I349=AC$16,AD349,0)</f>
        <v>0</v>
      </c>
      <c r="AG349" s="29">
        <v>1966</v>
      </c>
      <c r="AH349" s="31">
        <f>100*AG349/$V349</f>
        <v>4.76536746170254</v>
      </c>
      <c r="AI349" s="29">
        <f>IF(AH349&gt;$V$8,1,0)</f>
        <v>0</v>
      </c>
      <c r="AJ349" s="31">
        <f>IF($I349=AG$16,AH349,0)</f>
        <v>0</v>
      </c>
      <c r="AK349" s="29">
        <v>3038</v>
      </c>
      <c r="AL349" s="31">
        <f>100*AK349/$V349</f>
        <v>7.3637773899554</v>
      </c>
      <c r="AM349" s="29">
        <f>IF(AL349&gt;$V$8,1,0)</f>
        <v>0</v>
      </c>
      <c r="AN349" s="31">
        <f>IF($I349=AK$16,AL349,0)</f>
        <v>0</v>
      </c>
      <c r="AO349" s="29">
        <v>2667</v>
      </c>
      <c r="AP349" s="31">
        <f>100*AO349/$V349</f>
        <v>6.46451425247237</v>
      </c>
      <c r="AQ349" s="29">
        <f>IF(AP349&gt;$V$8,1,0)</f>
        <v>0</v>
      </c>
      <c r="AR349" s="31">
        <f>IF($I349=AO$16,AP349,0)</f>
        <v>0</v>
      </c>
      <c r="AS349" s="29">
        <v>0</v>
      </c>
      <c r="AT349" s="31">
        <f>100*AS349/$V349</f>
        <v>0</v>
      </c>
      <c r="AU349" s="29">
        <f>IF(AT349&gt;$V$8,1,0)</f>
        <v>0</v>
      </c>
      <c r="AV349" s="31">
        <f>IF($I349=AS$16,AT349,0)</f>
        <v>0</v>
      </c>
      <c r="AW349" s="29">
        <v>0</v>
      </c>
      <c r="AX349" s="31">
        <f>100*AW349/$V349</f>
        <v>0</v>
      </c>
      <c r="AY349" s="29">
        <f>IF(AX349&gt;$V$8,1,0)</f>
        <v>0</v>
      </c>
      <c r="AZ349" s="31">
        <f>IF($I349=AW$16,AX349,0)</f>
        <v>0</v>
      </c>
      <c r="BA349" s="29">
        <v>0</v>
      </c>
      <c r="BB349" s="31">
        <f>100*BA349/$V349</f>
        <v>0</v>
      </c>
      <c r="BC349" s="29">
        <f>IF(BB349&gt;$V$8,1,0)</f>
        <v>0</v>
      </c>
      <c r="BD349" s="31">
        <f>IF($I349=BA$16,BB349,0)</f>
        <v>0</v>
      </c>
      <c r="BE349" s="29">
        <v>0</v>
      </c>
      <c r="BF349" s="31">
        <f>100*BE349/$V349</f>
        <v>0</v>
      </c>
      <c r="BG349" s="29">
        <f>IF(BF349&gt;$V$8,1,0)</f>
        <v>0</v>
      </c>
      <c r="BH349" s="31">
        <f>IF($I349=BE$16,BF349,0)</f>
        <v>0</v>
      </c>
      <c r="BI349" s="29">
        <v>0</v>
      </c>
      <c r="BJ349" s="31">
        <f>100*BI349/$V349</f>
        <v>0</v>
      </c>
      <c r="BK349" s="29">
        <f>IF(BJ349&gt;$V$8,1,0)</f>
        <v>0</v>
      </c>
      <c r="BL349" s="31">
        <f>IF($I349=BI$16,BJ349,0)</f>
        <v>0</v>
      </c>
      <c r="BM349" s="29">
        <v>0</v>
      </c>
      <c r="BN349" s="31">
        <f>100*BM349/$V349</f>
        <v>0</v>
      </c>
      <c r="BO349" s="29">
        <f>IF(BN349&gt;$V$8,1,0)</f>
        <v>0</v>
      </c>
      <c r="BP349" s="31">
        <f>IF($I349=BM$16,BN349,0)</f>
        <v>0</v>
      </c>
      <c r="BQ349" s="29">
        <v>0</v>
      </c>
      <c r="BR349" s="31">
        <f>100*BQ349/$V349</f>
        <v>0</v>
      </c>
      <c r="BS349" s="29">
        <f>IF(BR349&gt;$V$8,1,0)</f>
        <v>0</v>
      </c>
      <c r="BT349" s="31">
        <f>IF($I349=BQ$16,BR349,0)</f>
        <v>0</v>
      </c>
      <c r="BU349" s="29">
        <v>0</v>
      </c>
      <c r="BV349" s="31">
        <f>100*BU349/$V349</f>
        <v>0</v>
      </c>
      <c r="BW349" s="29">
        <f>IF(BV349&gt;$V$8,1,0)</f>
        <v>0</v>
      </c>
      <c r="BX349" s="31">
        <f>IF($I349=BU$16,BV349,0)</f>
        <v>0</v>
      </c>
      <c r="BY349" s="29">
        <v>1000</v>
      </c>
      <c r="BZ349" s="29">
        <v>0</v>
      </c>
      <c r="CA349" s="28"/>
      <c r="CB349" s="20"/>
      <c r="CC349" s="21"/>
    </row>
    <row r="350" ht="15.75" customHeight="1">
      <c r="A350" t="s" s="32">
        <v>788</v>
      </c>
      <c r="B350" t="s" s="71">
        <f>_xlfn.IFS(H350=0,F350,K350=1,I350,L350=1,Q350)</f>
        <v>5</v>
      </c>
      <c r="C350" s="72">
        <f>_xlfn.IFS(H350=0,G350,K350=1,J350,L350=1,R350)</f>
        <v>34.5310251602494</v>
      </c>
      <c r="D350" t="s" s="68">
        <f>IF(F350="Lab","over","under")</f>
        <v>111</v>
      </c>
      <c r="E350" t="s" s="68">
        <v>591</v>
      </c>
      <c r="F350" t="s" s="74">
        <v>9</v>
      </c>
      <c r="G350" s="81">
        <f>AD350</f>
        <v>38.3530283870405</v>
      </c>
      <c r="H350" s="82">
        <f>K350+L350</f>
        <v>1</v>
      </c>
      <c r="I350" t="s" s="77">
        <v>5</v>
      </c>
      <c r="J350" s="81">
        <f>AB350</f>
        <v>34.5310251602494</v>
      </c>
      <c r="K350" s="82">
        <v>1</v>
      </c>
      <c r="L350" s="13"/>
      <c r="M350" t="s" s="68">
        <v>789</v>
      </c>
      <c r="N350" s="13"/>
      <c r="O350" t="s" s="68">
        <v>790</v>
      </c>
      <c r="P350" t="s" s="68">
        <v>788</v>
      </c>
      <c r="Q350" t="s" s="78">
        <v>17</v>
      </c>
      <c r="R350" s="83">
        <f>100*S350</f>
        <v>17.2219073</v>
      </c>
      <c r="S350" s="35">
        <v>0.172219073</v>
      </c>
      <c r="T350" s="16"/>
      <c r="U350" s="37">
        <v>73234</v>
      </c>
      <c r="V350" s="37">
        <v>45866</v>
      </c>
      <c r="W350" s="37">
        <v>120</v>
      </c>
      <c r="X350" s="37">
        <v>1753</v>
      </c>
      <c r="Y350" s="37">
        <v>15838</v>
      </c>
      <c r="Z350" s="38">
        <f>100*Y350/$V350</f>
        <v>34.5310251602494</v>
      </c>
      <c r="AA350" s="37">
        <f>IF(Z350&gt;$V$8,1,0)</f>
        <v>0</v>
      </c>
      <c r="AB350" s="38">
        <f>IF($I350=Y$16,Z350,0)</f>
        <v>34.5310251602494</v>
      </c>
      <c r="AC350" s="37">
        <v>17591</v>
      </c>
      <c r="AD350" s="38">
        <f>100*AC350/$V350</f>
        <v>38.3530283870405</v>
      </c>
      <c r="AE350" s="37">
        <f>IF(AD350&gt;$V$8,1,0)</f>
        <v>0</v>
      </c>
      <c r="AF350" s="38">
        <f>IF($I350=AC$16,AD350,0)</f>
        <v>0</v>
      </c>
      <c r="AG350" s="37">
        <v>2159</v>
      </c>
      <c r="AH350" s="38">
        <f>100*AG350/$V350</f>
        <v>4.70719051148999</v>
      </c>
      <c r="AI350" s="37">
        <f>IF(AH350&gt;$V$8,1,0)</f>
        <v>0</v>
      </c>
      <c r="AJ350" s="38">
        <f>IF($I350=AG$16,AH350,0)</f>
        <v>0</v>
      </c>
      <c r="AK350" s="37">
        <v>7899</v>
      </c>
      <c r="AL350" s="38">
        <f>100*AK350/$V350</f>
        <v>17.2219072951642</v>
      </c>
      <c r="AM350" s="37">
        <f>IF(AL350&gt;$V$8,1,0)</f>
        <v>0</v>
      </c>
      <c r="AN350" s="38">
        <f>IF($I350=AK$16,AL350,0)</f>
        <v>0</v>
      </c>
      <c r="AO350" s="37">
        <v>2271</v>
      </c>
      <c r="AP350" s="38">
        <f>100*AO350/$V350</f>
        <v>4.951380107269</v>
      </c>
      <c r="AQ350" s="37">
        <f>IF(AP350&gt;$V$8,1,0)</f>
        <v>0</v>
      </c>
      <c r="AR350" s="38">
        <f>IF($I350=AO$16,AP350,0)</f>
        <v>0</v>
      </c>
      <c r="AS350" s="37">
        <v>0</v>
      </c>
      <c r="AT350" s="38">
        <f>100*AS350/$V350</f>
        <v>0</v>
      </c>
      <c r="AU350" s="37">
        <f>IF(AT350&gt;$V$8,1,0)</f>
        <v>0</v>
      </c>
      <c r="AV350" s="38">
        <f>IF($I350=AS$16,AT350,0)</f>
        <v>0</v>
      </c>
      <c r="AW350" s="37">
        <v>0</v>
      </c>
      <c r="AX350" s="38">
        <f>100*AW350/$V350</f>
        <v>0</v>
      </c>
      <c r="AY350" s="37">
        <f>IF(AX350&gt;$V$8,1,0)</f>
        <v>0</v>
      </c>
      <c r="AZ350" s="38">
        <f>IF($I350=AW$16,AX350,0)</f>
        <v>0</v>
      </c>
      <c r="BA350" s="37">
        <v>0</v>
      </c>
      <c r="BB350" s="38">
        <f>100*BA350/$V350</f>
        <v>0</v>
      </c>
      <c r="BC350" s="37">
        <f>IF(BB350&gt;$V$8,1,0)</f>
        <v>0</v>
      </c>
      <c r="BD350" s="38">
        <f>IF($I350=BA$16,BB350,0)</f>
        <v>0</v>
      </c>
      <c r="BE350" s="37">
        <v>0</v>
      </c>
      <c r="BF350" s="38">
        <f>100*BE350/$V350</f>
        <v>0</v>
      </c>
      <c r="BG350" s="37">
        <f>IF(BF350&gt;$V$8,1,0)</f>
        <v>0</v>
      </c>
      <c r="BH350" s="38">
        <f>IF($I350=BE$16,BF350,0)</f>
        <v>0</v>
      </c>
      <c r="BI350" s="37">
        <v>0</v>
      </c>
      <c r="BJ350" s="38">
        <f>100*BI350/$V350</f>
        <v>0</v>
      </c>
      <c r="BK350" s="37">
        <f>IF(BJ350&gt;$V$8,1,0)</f>
        <v>0</v>
      </c>
      <c r="BL350" s="38">
        <f>IF($I350=BI$16,BJ350,0)</f>
        <v>0</v>
      </c>
      <c r="BM350" s="37">
        <v>0</v>
      </c>
      <c r="BN350" s="38">
        <f>100*BM350/$V350</f>
        <v>0</v>
      </c>
      <c r="BO350" s="37">
        <f>IF(BN350&gt;$V$8,1,0)</f>
        <v>0</v>
      </c>
      <c r="BP350" s="38">
        <f>IF($I350=BM$16,BN350,0)</f>
        <v>0</v>
      </c>
      <c r="BQ350" s="37">
        <v>0</v>
      </c>
      <c r="BR350" s="38">
        <f>100*BQ350/$V350</f>
        <v>0</v>
      </c>
      <c r="BS350" s="37">
        <f>IF(BR350&gt;$V$8,1,0)</f>
        <v>0</v>
      </c>
      <c r="BT350" s="38">
        <f>IF($I350=BQ$16,BR350,0)</f>
        <v>0</v>
      </c>
      <c r="BU350" s="37">
        <v>0</v>
      </c>
      <c r="BV350" s="38">
        <f>100*BU350/$V350</f>
        <v>0</v>
      </c>
      <c r="BW350" s="37">
        <f>IF(BV350&gt;$V$8,1,0)</f>
        <v>0</v>
      </c>
      <c r="BX350" s="38">
        <f>IF($I350=BU$16,BV350,0)</f>
        <v>0</v>
      </c>
      <c r="BY350" s="37">
        <v>0</v>
      </c>
      <c r="BZ350" s="37">
        <v>0</v>
      </c>
      <c r="CA350" s="16"/>
      <c r="CB350" s="20"/>
      <c r="CC350" s="21"/>
    </row>
    <row r="351" ht="15.75" customHeight="1">
      <c r="A351" t="s" s="32">
        <v>791</v>
      </c>
      <c r="B351" t="s" s="71">
        <f>_xlfn.IFS(H351=0,F351,K351=1,I351,L351=1,Q351)</f>
        <v>5</v>
      </c>
      <c r="C351" s="72">
        <f>_xlfn.IFS(H351=0,G351,K351=1,J351,L351=1,R351)</f>
        <v>31.5745776080369</v>
      </c>
      <c r="D351" t="s" s="73">
        <f>IF(F351="Lab","over","under")</f>
        <v>111</v>
      </c>
      <c r="E351" t="s" s="73">
        <v>591</v>
      </c>
      <c r="F351" t="s" s="74">
        <v>9</v>
      </c>
      <c r="G351" s="75">
        <f>AD351</f>
        <v>38.3328490182241</v>
      </c>
      <c r="H351" s="76">
        <f>K351+L351</f>
        <v>1</v>
      </c>
      <c r="I351" t="s" s="77">
        <v>5</v>
      </c>
      <c r="J351" s="75">
        <f>AB351</f>
        <v>31.5745776080369</v>
      </c>
      <c r="K351" s="76">
        <v>1</v>
      </c>
      <c r="L351" s="25"/>
      <c r="M351" t="s" s="73">
        <v>792</v>
      </c>
      <c r="N351" s="25"/>
      <c r="O351" t="s" s="73">
        <v>793</v>
      </c>
      <c r="P351" t="s" s="73">
        <v>791</v>
      </c>
      <c r="Q351" t="s" s="78">
        <v>17</v>
      </c>
      <c r="R351" s="79">
        <f>100*S351</f>
        <v>13.0432978</v>
      </c>
      <c r="S351" s="80">
        <v>0.130432978</v>
      </c>
      <c r="T351" s="28"/>
      <c r="U351" s="29">
        <v>73250</v>
      </c>
      <c r="V351" s="29">
        <v>48178</v>
      </c>
      <c r="W351" s="29">
        <v>187</v>
      </c>
      <c r="X351" s="29">
        <v>3256</v>
      </c>
      <c r="Y351" s="29">
        <v>15212</v>
      </c>
      <c r="Z351" s="31">
        <f>100*Y351/$V351</f>
        <v>31.5745776080369</v>
      </c>
      <c r="AA351" s="29">
        <f>IF(Z351&gt;$V$8,1,0)</f>
        <v>0</v>
      </c>
      <c r="AB351" s="31">
        <f>IF($I351=Y$16,Z351,0)</f>
        <v>31.5745776080369</v>
      </c>
      <c r="AC351" s="29">
        <v>18468</v>
      </c>
      <c r="AD351" s="31">
        <f>100*AC351/$V351</f>
        <v>38.3328490182241</v>
      </c>
      <c r="AE351" s="29">
        <f>IF(AD351&gt;$V$8,1,0)</f>
        <v>0</v>
      </c>
      <c r="AF351" s="31">
        <f>IF($I351=AC$16,AD351,0)</f>
        <v>0</v>
      </c>
      <c r="AG351" s="29">
        <v>4352</v>
      </c>
      <c r="AH351" s="31">
        <f>100*AG351/$V351</f>
        <v>9.03316866619619</v>
      </c>
      <c r="AI351" s="29">
        <f>IF(AH351&gt;$V$8,1,0)</f>
        <v>0</v>
      </c>
      <c r="AJ351" s="31">
        <f>IF($I351=AG$16,AH351,0)</f>
        <v>0</v>
      </c>
      <c r="AK351" s="29">
        <v>6284</v>
      </c>
      <c r="AL351" s="31">
        <f>100*AK351/$V351</f>
        <v>13.0432977707667</v>
      </c>
      <c r="AM351" s="29">
        <f>IF(AL351&gt;$V$8,1,0)</f>
        <v>0</v>
      </c>
      <c r="AN351" s="31">
        <f>IF($I351=AK$16,AL351,0)</f>
        <v>0</v>
      </c>
      <c r="AO351" s="29">
        <v>2615</v>
      </c>
      <c r="AP351" s="31">
        <f>100*AO351/$V351</f>
        <v>5.42778861721118</v>
      </c>
      <c r="AQ351" s="29">
        <f>IF(AP351&gt;$V$8,1,0)</f>
        <v>0</v>
      </c>
      <c r="AR351" s="31">
        <f>IF($I351=AO$16,AP351,0)</f>
        <v>0</v>
      </c>
      <c r="AS351" s="29">
        <v>0</v>
      </c>
      <c r="AT351" s="31">
        <f>100*AS351/$V351</f>
        <v>0</v>
      </c>
      <c r="AU351" s="29">
        <f>IF(AT351&gt;$V$8,1,0)</f>
        <v>0</v>
      </c>
      <c r="AV351" s="31">
        <f>IF($I351=AS$16,AT351,0)</f>
        <v>0</v>
      </c>
      <c r="AW351" s="29">
        <v>0</v>
      </c>
      <c r="AX351" s="31">
        <f>100*AW351/$V351</f>
        <v>0</v>
      </c>
      <c r="AY351" s="29">
        <f>IF(AX351&gt;$V$8,1,0)</f>
        <v>0</v>
      </c>
      <c r="AZ351" s="31">
        <f>IF($I351=AW$16,AX351,0)</f>
        <v>0</v>
      </c>
      <c r="BA351" s="29">
        <v>0</v>
      </c>
      <c r="BB351" s="31">
        <f>100*BA351/$V351</f>
        <v>0</v>
      </c>
      <c r="BC351" s="29">
        <f>IF(BB351&gt;$V$8,1,0)</f>
        <v>0</v>
      </c>
      <c r="BD351" s="31">
        <f>IF($I351=BA$16,BB351,0)</f>
        <v>0</v>
      </c>
      <c r="BE351" s="29">
        <v>0</v>
      </c>
      <c r="BF351" s="31">
        <f>100*BE351/$V351</f>
        <v>0</v>
      </c>
      <c r="BG351" s="29">
        <f>IF(BF351&gt;$V$8,1,0)</f>
        <v>0</v>
      </c>
      <c r="BH351" s="31">
        <f>IF($I351=BE$16,BF351,0)</f>
        <v>0</v>
      </c>
      <c r="BI351" s="29">
        <v>0</v>
      </c>
      <c r="BJ351" s="31">
        <f>100*BI351/$V351</f>
        <v>0</v>
      </c>
      <c r="BK351" s="29">
        <f>IF(BJ351&gt;$V$8,1,0)</f>
        <v>0</v>
      </c>
      <c r="BL351" s="31">
        <f>IF($I351=BI$16,BJ351,0)</f>
        <v>0</v>
      </c>
      <c r="BM351" s="29">
        <v>0</v>
      </c>
      <c r="BN351" s="31">
        <f>100*BM351/$V351</f>
        <v>0</v>
      </c>
      <c r="BO351" s="29">
        <f>IF(BN351&gt;$V$8,1,0)</f>
        <v>0</v>
      </c>
      <c r="BP351" s="31">
        <f>IF($I351=BM$16,BN351,0)</f>
        <v>0</v>
      </c>
      <c r="BQ351" s="29">
        <v>0</v>
      </c>
      <c r="BR351" s="31">
        <f>100*BQ351/$V351</f>
        <v>0</v>
      </c>
      <c r="BS351" s="29">
        <f>IF(BR351&gt;$V$8,1,0)</f>
        <v>0</v>
      </c>
      <c r="BT351" s="31">
        <f>IF($I351=BQ$16,BR351,0)</f>
        <v>0</v>
      </c>
      <c r="BU351" s="29">
        <v>0</v>
      </c>
      <c r="BV351" s="31">
        <f>100*BU351/$V351</f>
        <v>0</v>
      </c>
      <c r="BW351" s="29">
        <f>IF(BV351&gt;$V$8,1,0)</f>
        <v>0</v>
      </c>
      <c r="BX351" s="31">
        <f>IF($I351=BU$16,BV351,0)</f>
        <v>0</v>
      </c>
      <c r="BY351" s="29">
        <v>0</v>
      </c>
      <c r="BZ351" s="29">
        <v>0</v>
      </c>
      <c r="CA351" s="28"/>
      <c r="CB351" s="20"/>
      <c r="CC351" s="21"/>
    </row>
    <row r="352" ht="15.75" customHeight="1">
      <c r="A352" t="s" s="32">
        <v>794</v>
      </c>
      <c r="B352" t="s" s="71">
        <f>_xlfn.IFS(H352=0,F352,K352=1,I352,L352=1,Q352)</f>
        <v>5</v>
      </c>
      <c r="C352" s="72">
        <f>_xlfn.IFS(H352=0,G352,K352=1,J352,L352=1,R352)</f>
        <v>25.4399786946004</v>
      </c>
      <c r="D352" t="s" s="68">
        <f>IF(F352="Lab","over","under")</f>
        <v>111</v>
      </c>
      <c r="E352" t="s" s="68">
        <v>591</v>
      </c>
      <c r="F352" t="s" s="74">
        <v>9</v>
      </c>
      <c r="G352" s="81">
        <f>AD352</f>
        <v>38.2875785081782</v>
      </c>
      <c r="H352" s="82">
        <f>K352+L352</f>
        <v>1</v>
      </c>
      <c r="I352" t="s" s="77">
        <v>5</v>
      </c>
      <c r="J352" s="81">
        <f>AB352</f>
        <v>25.4399786946004</v>
      </c>
      <c r="K352" s="82">
        <v>1</v>
      </c>
      <c r="L352" s="13"/>
      <c r="M352" t="s" s="68">
        <v>795</v>
      </c>
      <c r="N352" s="13"/>
      <c r="O352" t="s" s="68">
        <v>796</v>
      </c>
      <c r="P352" t="s" s="68">
        <v>794</v>
      </c>
      <c r="Q352" t="s" s="78">
        <v>17</v>
      </c>
      <c r="R352" s="83">
        <f>100*S352</f>
        <v>16.4118156</v>
      </c>
      <c r="S352" s="35">
        <v>0.164118156</v>
      </c>
      <c r="T352" s="16"/>
      <c r="U352" s="37">
        <v>73641</v>
      </c>
      <c r="V352" s="37">
        <v>45059</v>
      </c>
      <c r="W352" s="37">
        <v>127</v>
      </c>
      <c r="X352" s="37">
        <v>5789</v>
      </c>
      <c r="Y352" s="37">
        <v>11463</v>
      </c>
      <c r="Z352" s="38">
        <f>100*Y352/$V352</f>
        <v>25.4399786946004</v>
      </c>
      <c r="AA352" s="37">
        <f>IF(Z352&gt;$V$8,1,0)</f>
        <v>0</v>
      </c>
      <c r="AB352" s="38">
        <f>IF($I352=Y$16,Z352,0)</f>
        <v>25.4399786946004</v>
      </c>
      <c r="AC352" s="37">
        <v>17252</v>
      </c>
      <c r="AD352" s="38">
        <f>100*AC352/$V352</f>
        <v>38.2875785081782</v>
      </c>
      <c r="AE352" s="37">
        <f>IF(AD352&gt;$V$8,1,0)</f>
        <v>0</v>
      </c>
      <c r="AF352" s="38">
        <f>IF($I352=AC$16,AD352,0)</f>
        <v>0</v>
      </c>
      <c r="AG352" s="37">
        <v>5868</v>
      </c>
      <c r="AH352" s="38">
        <f>100*AG352/$V352</f>
        <v>13.0229254976808</v>
      </c>
      <c r="AI352" s="37">
        <f>IF(AH352&gt;$V$8,1,0)</f>
        <v>0</v>
      </c>
      <c r="AJ352" s="38">
        <f>IF($I352=AG$16,AH352,0)</f>
        <v>0</v>
      </c>
      <c r="AK352" s="37">
        <v>7395</v>
      </c>
      <c r="AL352" s="38">
        <f>100*AK352/$V352</f>
        <v>16.4118156195211</v>
      </c>
      <c r="AM352" s="37">
        <f>IF(AL352&gt;$V$8,1,0)</f>
        <v>0</v>
      </c>
      <c r="AN352" s="38">
        <f>IF($I352=AK$16,AL352,0)</f>
        <v>0</v>
      </c>
      <c r="AO352" s="37">
        <v>2159</v>
      </c>
      <c r="AP352" s="38">
        <f>100*AO352/$V352</f>
        <v>4.79149559466477</v>
      </c>
      <c r="AQ352" s="37">
        <f>IF(AP352&gt;$V$8,1,0)</f>
        <v>0</v>
      </c>
      <c r="AR352" s="38">
        <f>IF($I352=AO$16,AP352,0)</f>
        <v>0</v>
      </c>
      <c r="AS352" s="37">
        <v>0</v>
      </c>
      <c r="AT352" s="38">
        <f>100*AS352/$V352</f>
        <v>0</v>
      </c>
      <c r="AU352" s="37">
        <f>IF(AT352&gt;$V$8,1,0)</f>
        <v>0</v>
      </c>
      <c r="AV352" s="38">
        <f>IF($I352=AS$16,AT352,0)</f>
        <v>0</v>
      </c>
      <c r="AW352" s="37">
        <v>0</v>
      </c>
      <c r="AX352" s="38">
        <f>100*AW352/$V352</f>
        <v>0</v>
      </c>
      <c r="AY352" s="37">
        <f>IF(AX352&gt;$V$8,1,0)</f>
        <v>0</v>
      </c>
      <c r="AZ352" s="38">
        <f>IF($I352=AW$16,AX352,0)</f>
        <v>0</v>
      </c>
      <c r="BA352" s="37">
        <v>0</v>
      </c>
      <c r="BB352" s="38">
        <f>100*BA352/$V352</f>
        <v>0</v>
      </c>
      <c r="BC352" s="37">
        <f>IF(BB352&gt;$V$8,1,0)</f>
        <v>0</v>
      </c>
      <c r="BD352" s="38">
        <f>IF($I352=BA$16,BB352,0)</f>
        <v>0</v>
      </c>
      <c r="BE352" s="37">
        <v>0</v>
      </c>
      <c r="BF352" s="38">
        <f>100*BE352/$V352</f>
        <v>0</v>
      </c>
      <c r="BG352" s="37">
        <f>IF(BF352&gt;$V$8,1,0)</f>
        <v>0</v>
      </c>
      <c r="BH352" s="38">
        <f>IF($I352=BE$16,BF352,0)</f>
        <v>0</v>
      </c>
      <c r="BI352" s="37">
        <v>0</v>
      </c>
      <c r="BJ352" s="38">
        <f>100*BI352/$V352</f>
        <v>0</v>
      </c>
      <c r="BK352" s="37">
        <f>IF(BJ352&gt;$V$8,1,0)</f>
        <v>0</v>
      </c>
      <c r="BL352" s="38">
        <f>IF($I352=BI$16,BJ352,0)</f>
        <v>0</v>
      </c>
      <c r="BM352" s="37">
        <v>0</v>
      </c>
      <c r="BN352" s="38">
        <f>100*BM352/$V352</f>
        <v>0</v>
      </c>
      <c r="BO352" s="37">
        <f>IF(BN352&gt;$V$8,1,0)</f>
        <v>0</v>
      </c>
      <c r="BP352" s="38">
        <f>IF($I352=BM$16,BN352,0)</f>
        <v>0</v>
      </c>
      <c r="BQ352" s="37">
        <v>0</v>
      </c>
      <c r="BR352" s="38">
        <f>100*BQ352/$V352</f>
        <v>0</v>
      </c>
      <c r="BS352" s="37">
        <f>IF(BR352&gt;$V$8,1,0)</f>
        <v>0</v>
      </c>
      <c r="BT352" s="38">
        <f>IF($I352=BQ$16,BR352,0)</f>
        <v>0</v>
      </c>
      <c r="BU352" s="37">
        <v>0</v>
      </c>
      <c r="BV352" s="38">
        <f>100*BU352/$V352</f>
        <v>0</v>
      </c>
      <c r="BW352" s="37">
        <f>IF(BV352&gt;$V$8,1,0)</f>
        <v>0</v>
      </c>
      <c r="BX352" s="38">
        <f>IF($I352=BU$16,BV352,0)</f>
        <v>0</v>
      </c>
      <c r="BY352" s="37">
        <v>0</v>
      </c>
      <c r="BZ352" s="37">
        <v>0</v>
      </c>
      <c r="CA352" s="16"/>
      <c r="CB352" s="20"/>
      <c r="CC352" s="21"/>
    </row>
    <row r="353" ht="15.75" customHeight="1">
      <c r="A353" t="s" s="32">
        <v>797</v>
      </c>
      <c r="B353" t="s" s="71">
        <f>_xlfn.IFS(H353=0,F353,K353=1,I353,L353=1,Q353)</f>
        <v>5</v>
      </c>
      <c r="C353" s="72">
        <f>_xlfn.IFS(H353=0,G353,K353=1,J353,L353=1,R353)</f>
        <v>26.7692038035143</v>
      </c>
      <c r="D353" t="s" s="73">
        <f>IF(F353="Lab","over","under")</f>
        <v>111</v>
      </c>
      <c r="E353" t="s" s="73">
        <v>591</v>
      </c>
      <c r="F353" t="s" s="74">
        <v>9</v>
      </c>
      <c r="G353" s="75">
        <f>AD353</f>
        <v>38.2389027649972</v>
      </c>
      <c r="H353" s="76">
        <f>K353+L353</f>
        <v>1</v>
      </c>
      <c r="I353" t="s" s="77">
        <v>5</v>
      </c>
      <c r="J353" s="75">
        <f>AB353</f>
        <v>26.7692038035143</v>
      </c>
      <c r="K353" s="76">
        <v>1</v>
      </c>
      <c r="L353" s="25"/>
      <c r="M353" t="s" s="73">
        <v>798</v>
      </c>
      <c r="N353" s="25"/>
      <c r="O353" t="s" s="73">
        <v>799</v>
      </c>
      <c r="P353" t="s" s="73">
        <v>797</v>
      </c>
      <c r="Q353" t="s" s="78">
        <v>17</v>
      </c>
      <c r="R353" s="79">
        <f>100*S353</f>
        <v>18.5070768</v>
      </c>
      <c r="S353" s="80">
        <v>0.185070768</v>
      </c>
      <c r="T353" s="28"/>
      <c r="U353" s="29">
        <v>75569</v>
      </c>
      <c r="V353" s="29">
        <v>45642</v>
      </c>
      <c r="W353" s="29">
        <v>190</v>
      </c>
      <c r="X353" s="29">
        <v>5235</v>
      </c>
      <c r="Y353" s="29">
        <v>12218</v>
      </c>
      <c r="Z353" s="31">
        <f>100*Y353/$V353</f>
        <v>26.7692038035143</v>
      </c>
      <c r="AA353" s="29">
        <f>IF(Z353&gt;$V$8,1,0)</f>
        <v>0</v>
      </c>
      <c r="AB353" s="31">
        <f>IF($I353=Y$16,Z353,0)</f>
        <v>26.7692038035143</v>
      </c>
      <c r="AC353" s="29">
        <v>17453</v>
      </c>
      <c r="AD353" s="31">
        <f>100*AC353/$V353</f>
        <v>38.2389027649972</v>
      </c>
      <c r="AE353" s="29">
        <f>IF(AD353&gt;$V$8,1,0)</f>
        <v>0</v>
      </c>
      <c r="AF353" s="31">
        <f>IF($I353=AC$16,AD353,0)</f>
        <v>0</v>
      </c>
      <c r="AG353" s="29">
        <v>2205</v>
      </c>
      <c r="AH353" s="31">
        <f>100*AG353/$V353</f>
        <v>4.8310766399369</v>
      </c>
      <c r="AI353" s="29">
        <f>IF(AH353&gt;$V$8,1,0)</f>
        <v>0</v>
      </c>
      <c r="AJ353" s="31">
        <f>IF($I353=AG$16,AH353,0)</f>
        <v>0</v>
      </c>
      <c r="AK353" s="29">
        <v>8447</v>
      </c>
      <c r="AL353" s="31">
        <f>100*AK353/$V353</f>
        <v>18.5070768152141</v>
      </c>
      <c r="AM353" s="29">
        <f>IF(AL353&gt;$V$8,1,0)</f>
        <v>0</v>
      </c>
      <c r="AN353" s="31">
        <f>IF($I353=AK$16,AL353,0)</f>
        <v>0</v>
      </c>
      <c r="AO353" s="29">
        <v>2621</v>
      </c>
      <c r="AP353" s="31">
        <f>100*AO353/$V353</f>
        <v>5.74251785636037</v>
      </c>
      <c r="AQ353" s="29">
        <f>IF(AP353&gt;$V$8,1,0)</f>
        <v>0</v>
      </c>
      <c r="AR353" s="31">
        <f>IF($I353=AO$16,AP353,0)</f>
        <v>0</v>
      </c>
      <c r="AS353" s="29">
        <v>0</v>
      </c>
      <c r="AT353" s="31">
        <f>100*AS353/$V353</f>
        <v>0</v>
      </c>
      <c r="AU353" s="29">
        <f>IF(AT353&gt;$V$8,1,0)</f>
        <v>0</v>
      </c>
      <c r="AV353" s="31">
        <f>IF($I353=AS$16,AT353,0)</f>
        <v>0</v>
      </c>
      <c r="AW353" s="29">
        <v>0</v>
      </c>
      <c r="AX353" s="31">
        <f>100*AW353/$V353</f>
        <v>0</v>
      </c>
      <c r="AY353" s="29">
        <f>IF(AX353&gt;$V$8,1,0)</f>
        <v>0</v>
      </c>
      <c r="AZ353" s="31">
        <f>IF($I353=AW$16,AX353,0)</f>
        <v>0</v>
      </c>
      <c r="BA353" s="29">
        <v>0</v>
      </c>
      <c r="BB353" s="31">
        <f>100*BA353/$V353</f>
        <v>0</v>
      </c>
      <c r="BC353" s="29">
        <f>IF(BB353&gt;$V$8,1,0)</f>
        <v>0</v>
      </c>
      <c r="BD353" s="31">
        <f>IF($I353=BA$16,BB353,0)</f>
        <v>0</v>
      </c>
      <c r="BE353" s="29">
        <v>0</v>
      </c>
      <c r="BF353" s="31">
        <f>100*BE353/$V353</f>
        <v>0</v>
      </c>
      <c r="BG353" s="29">
        <f>IF(BF353&gt;$V$8,1,0)</f>
        <v>0</v>
      </c>
      <c r="BH353" s="31">
        <f>IF($I353=BE$16,BF353,0)</f>
        <v>0</v>
      </c>
      <c r="BI353" s="29">
        <v>0</v>
      </c>
      <c r="BJ353" s="31">
        <f>100*BI353/$V353</f>
        <v>0</v>
      </c>
      <c r="BK353" s="29">
        <f>IF(BJ353&gt;$V$8,1,0)</f>
        <v>0</v>
      </c>
      <c r="BL353" s="31">
        <f>IF($I353=BI$16,BJ353,0)</f>
        <v>0</v>
      </c>
      <c r="BM353" s="29">
        <v>0</v>
      </c>
      <c r="BN353" s="31">
        <f>100*BM353/$V353</f>
        <v>0</v>
      </c>
      <c r="BO353" s="29">
        <f>IF(BN353&gt;$V$8,1,0)</f>
        <v>0</v>
      </c>
      <c r="BP353" s="31">
        <f>IF($I353=BM$16,BN353,0)</f>
        <v>0</v>
      </c>
      <c r="BQ353" s="29">
        <v>0</v>
      </c>
      <c r="BR353" s="31">
        <f>100*BQ353/$V353</f>
        <v>0</v>
      </c>
      <c r="BS353" s="29">
        <f>IF(BR353&gt;$V$8,1,0)</f>
        <v>0</v>
      </c>
      <c r="BT353" s="31">
        <f>IF($I353=BQ$16,BR353,0)</f>
        <v>0</v>
      </c>
      <c r="BU353" s="29">
        <v>0</v>
      </c>
      <c r="BV353" s="31">
        <f>100*BU353/$V353</f>
        <v>0</v>
      </c>
      <c r="BW353" s="29">
        <f>IF(BV353&gt;$V$8,1,0)</f>
        <v>0</v>
      </c>
      <c r="BX353" s="31">
        <f>IF($I353=BU$16,BV353,0)</f>
        <v>0</v>
      </c>
      <c r="BY353" s="29">
        <v>0</v>
      </c>
      <c r="BZ353" s="29">
        <v>0</v>
      </c>
      <c r="CA353" s="28"/>
      <c r="CB353" s="20"/>
      <c r="CC353" s="21"/>
    </row>
    <row r="354" ht="15.75" customHeight="1">
      <c r="A354" t="s" s="32">
        <v>800</v>
      </c>
      <c r="B354" t="s" s="71">
        <f>_xlfn.IFS(H354=0,F354,K354=1,I354,L354=1,Q354)</f>
        <v>5</v>
      </c>
      <c r="C354" s="72">
        <f>_xlfn.IFS(H354=0,G354,K354=1,J354,L354=1,R354)</f>
        <v>27.1764759227351</v>
      </c>
      <c r="D354" t="s" s="68">
        <f>IF(F354="Lab","over","under")</f>
        <v>111</v>
      </c>
      <c r="E354" t="s" s="68">
        <v>591</v>
      </c>
      <c r="F354" t="s" s="74">
        <v>9</v>
      </c>
      <c r="G354" s="81">
        <f>AD354</f>
        <v>38.188083794323</v>
      </c>
      <c r="H354" s="82">
        <f>K354+L354</f>
        <v>1</v>
      </c>
      <c r="I354" t="s" s="77">
        <v>5</v>
      </c>
      <c r="J354" s="81">
        <f>AB354</f>
        <v>27.1764759227351</v>
      </c>
      <c r="K354" s="82">
        <v>1</v>
      </c>
      <c r="L354" s="13"/>
      <c r="M354" t="s" s="68">
        <v>801</v>
      </c>
      <c r="N354" s="13"/>
      <c r="O354" t="s" s="68">
        <v>802</v>
      </c>
      <c r="P354" t="s" s="68">
        <v>800</v>
      </c>
      <c r="Q354" t="s" s="78">
        <v>17</v>
      </c>
      <c r="R354" s="83">
        <f>100*S354</f>
        <v>17.4322118</v>
      </c>
      <c r="S354" s="35">
        <v>0.174322118</v>
      </c>
      <c r="T354" s="16"/>
      <c r="U354" s="37">
        <v>71035</v>
      </c>
      <c r="V354" s="37">
        <v>44108</v>
      </c>
      <c r="W354" s="37">
        <v>168</v>
      </c>
      <c r="X354" s="37">
        <v>4857</v>
      </c>
      <c r="Y354" s="37">
        <v>11987</v>
      </c>
      <c r="Z354" s="38">
        <f>100*Y354/$V354</f>
        <v>27.1764759227351</v>
      </c>
      <c r="AA354" s="37">
        <f>IF(Z354&gt;$V$8,1,0)</f>
        <v>0</v>
      </c>
      <c r="AB354" s="38">
        <f>IF($I354=Y$16,Z354,0)</f>
        <v>27.1764759227351</v>
      </c>
      <c r="AC354" s="37">
        <v>16844</v>
      </c>
      <c r="AD354" s="38">
        <f>100*AC354/$V354</f>
        <v>38.188083794323</v>
      </c>
      <c r="AE354" s="37">
        <f>IF(AD354&gt;$V$8,1,0)</f>
        <v>0</v>
      </c>
      <c r="AF354" s="38">
        <f>IF($I354=AC$16,AD354,0)</f>
        <v>0</v>
      </c>
      <c r="AG354" s="37">
        <v>5096</v>
      </c>
      <c r="AH354" s="38">
        <f>100*AG354/$V354</f>
        <v>11.5534596898522</v>
      </c>
      <c r="AI354" s="37">
        <f>IF(AH354&gt;$V$8,1,0)</f>
        <v>0</v>
      </c>
      <c r="AJ354" s="38">
        <f>IF($I354=AG$16,AH354,0)</f>
        <v>0</v>
      </c>
      <c r="AK354" s="37">
        <v>7689</v>
      </c>
      <c r="AL354" s="38">
        <f>100*AK354/$V354</f>
        <v>17.4322118436565</v>
      </c>
      <c r="AM354" s="37">
        <f>IF(AL354&gt;$V$8,1,0)</f>
        <v>0</v>
      </c>
      <c r="AN354" s="38">
        <f>IF($I354=AK$16,AL354,0)</f>
        <v>0</v>
      </c>
      <c r="AO354" s="37">
        <v>2492</v>
      </c>
      <c r="AP354" s="38">
        <f>100*AO354/$V354</f>
        <v>5.64976874943321</v>
      </c>
      <c r="AQ354" s="37">
        <f>IF(AP354&gt;$V$8,1,0)</f>
        <v>0</v>
      </c>
      <c r="AR354" s="38">
        <f>IF($I354=AO$16,AP354,0)</f>
        <v>0</v>
      </c>
      <c r="AS354" s="37">
        <v>0</v>
      </c>
      <c r="AT354" s="38">
        <f>100*AS354/$V354</f>
        <v>0</v>
      </c>
      <c r="AU354" s="37">
        <f>IF(AT354&gt;$V$8,1,0)</f>
        <v>0</v>
      </c>
      <c r="AV354" s="38">
        <f>IF($I354=AS$16,AT354,0)</f>
        <v>0</v>
      </c>
      <c r="AW354" s="37">
        <v>0</v>
      </c>
      <c r="AX354" s="38">
        <f>100*AW354/$V354</f>
        <v>0</v>
      </c>
      <c r="AY354" s="37">
        <f>IF(AX354&gt;$V$8,1,0)</f>
        <v>0</v>
      </c>
      <c r="AZ354" s="38">
        <f>IF($I354=AW$16,AX354,0)</f>
        <v>0</v>
      </c>
      <c r="BA354" s="37">
        <v>0</v>
      </c>
      <c r="BB354" s="38">
        <f>100*BA354/$V354</f>
        <v>0</v>
      </c>
      <c r="BC354" s="37">
        <f>IF(BB354&gt;$V$8,1,0)</f>
        <v>0</v>
      </c>
      <c r="BD354" s="38">
        <f>IF($I354=BA$16,BB354,0)</f>
        <v>0</v>
      </c>
      <c r="BE354" s="37">
        <v>0</v>
      </c>
      <c r="BF354" s="38">
        <f>100*BE354/$V354</f>
        <v>0</v>
      </c>
      <c r="BG354" s="37">
        <f>IF(BF354&gt;$V$8,1,0)</f>
        <v>0</v>
      </c>
      <c r="BH354" s="38">
        <f>IF($I354=BE$16,BF354,0)</f>
        <v>0</v>
      </c>
      <c r="BI354" s="37">
        <v>0</v>
      </c>
      <c r="BJ354" s="38">
        <f>100*BI354/$V354</f>
        <v>0</v>
      </c>
      <c r="BK354" s="37">
        <f>IF(BJ354&gt;$V$8,1,0)</f>
        <v>0</v>
      </c>
      <c r="BL354" s="38">
        <f>IF($I354=BI$16,BJ354,0)</f>
        <v>0</v>
      </c>
      <c r="BM354" s="37">
        <v>0</v>
      </c>
      <c r="BN354" s="38">
        <f>100*BM354/$V354</f>
        <v>0</v>
      </c>
      <c r="BO354" s="37">
        <f>IF(BN354&gt;$V$8,1,0)</f>
        <v>0</v>
      </c>
      <c r="BP354" s="38">
        <f>IF($I354=BM$16,BN354,0)</f>
        <v>0</v>
      </c>
      <c r="BQ354" s="37">
        <v>0</v>
      </c>
      <c r="BR354" s="38">
        <f>100*BQ354/$V354</f>
        <v>0</v>
      </c>
      <c r="BS354" s="37">
        <f>IF(BR354&gt;$V$8,1,0)</f>
        <v>0</v>
      </c>
      <c r="BT354" s="38">
        <f>IF($I354=BQ$16,BR354,0)</f>
        <v>0</v>
      </c>
      <c r="BU354" s="37">
        <v>0</v>
      </c>
      <c r="BV354" s="38">
        <f>100*BU354/$V354</f>
        <v>0</v>
      </c>
      <c r="BW354" s="37">
        <f>IF(BV354&gt;$V$8,1,0)</f>
        <v>0</v>
      </c>
      <c r="BX354" s="38">
        <f>IF($I354=BU$16,BV354,0)</f>
        <v>0</v>
      </c>
      <c r="BY354" s="37">
        <v>0</v>
      </c>
      <c r="BZ354" s="37">
        <v>0</v>
      </c>
      <c r="CA354" s="16"/>
      <c r="CB354" s="20"/>
      <c r="CC354" s="21"/>
    </row>
    <row r="355" ht="15.75" customHeight="1">
      <c r="A355" t="s" s="32">
        <v>803</v>
      </c>
      <c r="B355" t="s" s="71">
        <f>_xlfn.IFS(H355=0,F355,K355=1,I355,L355=1,Q355)</f>
        <v>17</v>
      </c>
      <c r="C355" s="72">
        <f>_xlfn.IFS(H355=0,G355,K355=1,J355,L355=1,R355)</f>
        <v>20.2803787</v>
      </c>
      <c r="D355" t="s" s="73">
        <f>IF(F355="Lab","over","under")</f>
        <v>111</v>
      </c>
      <c r="E355" t="s" s="73">
        <v>591</v>
      </c>
      <c r="F355" t="s" s="74">
        <v>9</v>
      </c>
      <c r="G355" s="75">
        <f>AD355</f>
        <v>38.0237484961029</v>
      </c>
      <c r="H355" s="76">
        <f>K355+L355</f>
        <v>1</v>
      </c>
      <c r="I355" t="s" s="77">
        <v>29</v>
      </c>
      <c r="J355" s="94">
        <f>AZ355</f>
        <v>21.2350264162787</v>
      </c>
      <c r="K355" s="25"/>
      <c r="L355" s="76">
        <v>1</v>
      </c>
      <c r="M355" s="25"/>
      <c r="N355" s="25"/>
      <c r="O355" t="s" s="73">
        <v>804</v>
      </c>
      <c r="P355" t="s" s="73">
        <v>803</v>
      </c>
      <c r="Q355" t="s" s="78">
        <v>17</v>
      </c>
      <c r="R355" s="79">
        <f>100*S355</f>
        <v>20.2803787</v>
      </c>
      <c r="S355" s="80">
        <v>0.202803787</v>
      </c>
      <c r="T355" s="28"/>
      <c r="U355" s="29">
        <v>72648</v>
      </c>
      <c r="V355" s="29">
        <v>38234</v>
      </c>
      <c r="W355" s="29">
        <v>156</v>
      </c>
      <c r="X355" s="29">
        <v>6419</v>
      </c>
      <c r="Y355" s="29">
        <v>4385</v>
      </c>
      <c r="Z355" s="31">
        <f>100*Y355/$V355</f>
        <v>11.4688497149134</v>
      </c>
      <c r="AA355" s="29">
        <f>IF(Z355&gt;$V$8,1,0)</f>
        <v>0</v>
      </c>
      <c r="AB355" s="31">
        <f>IF($I355=Y$16,Z355,0)</f>
        <v>0</v>
      </c>
      <c r="AC355" s="29">
        <v>14538</v>
      </c>
      <c r="AD355" s="31">
        <f>100*AC355/$V355</f>
        <v>38.0237484961029</v>
      </c>
      <c r="AE355" s="29">
        <f>IF(AD355&gt;$V$8,1,0)</f>
        <v>0</v>
      </c>
      <c r="AF355" s="31">
        <f>IF($I355=AC$16,AD355,0)</f>
        <v>0</v>
      </c>
      <c r="AG355" s="29">
        <v>1788</v>
      </c>
      <c r="AH355" s="31">
        <f>100*AG355/$V355</f>
        <v>4.67646597269446</v>
      </c>
      <c r="AI355" s="29">
        <f>IF(AH355&gt;$V$8,1,0)</f>
        <v>0</v>
      </c>
      <c r="AJ355" s="31">
        <f>IF($I355=AG$16,AH355,0)</f>
        <v>0</v>
      </c>
      <c r="AK355" s="29">
        <v>7754</v>
      </c>
      <c r="AL355" s="31">
        <f>100*AK355/$V355</f>
        <v>20.2803787205105</v>
      </c>
      <c r="AM355" s="29">
        <f>IF(AL355&gt;$V$8,1,0)</f>
        <v>0</v>
      </c>
      <c r="AN355" s="31">
        <f>IF($I355=AK$16,AL355,0)</f>
        <v>0</v>
      </c>
      <c r="AO355" s="29">
        <v>1650</v>
      </c>
      <c r="AP355" s="31">
        <f>100*AO355/$V355</f>
        <v>4.31553067949992</v>
      </c>
      <c r="AQ355" s="29">
        <f>IF(AP355&gt;$V$8,1,0)</f>
        <v>0</v>
      </c>
      <c r="AR355" s="31">
        <f>IF($I355=AO$16,AP355,0)</f>
        <v>0</v>
      </c>
      <c r="AS355" s="29">
        <v>0</v>
      </c>
      <c r="AT355" s="31">
        <f>100*AS355/$V355</f>
        <v>0</v>
      </c>
      <c r="AU355" s="29">
        <f>IF(AT355&gt;$V$8,1,0)</f>
        <v>0</v>
      </c>
      <c r="AV355" s="31">
        <f>IF($I355=AS$16,AT355,0)</f>
        <v>0</v>
      </c>
      <c r="AW355" s="29">
        <v>8119</v>
      </c>
      <c r="AX355" s="31">
        <f>100*AW355/$V355</f>
        <v>21.2350264162787</v>
      </c>
      <c r="AY355" s="29">
        <f>IF(AX355&gt;$V$8,1,0)</f>
        <v>0</v>
      </c>
      <c r="AZ355" s="31">
        <f>IF($I355=AW$16,AX355,0)</f>
        <v>21.2350264162787</v>
      </c>
      <c r="BA355" s="29">
        <v>0</v>
      </c>
      <c r="BB355" s="31">
        <f>100*BA355/$V355</f>
        <v>0</v>
      </c>
      <c r="BC355" s="29">
        <f>IF(BB355&gt;$V$8,1,0)</f>
        <v>0</v>
      </c>
      <c r="BD355" s="31">
        <f>IF($I355=BA$16,BB355,0)</f>
        <v>0</v>
      </c>
      <c r="BE355" s="29">
        <v>0</v>
      </c>
      <c r="BF355" s="31">
        <f>100*BE355/$V355</f>
        <v>0</v>
      </c>
      <c r="BG355" s="29">
        <f>IF(BF355&gt;$V$8,1,0)</f>
        <v>0</v>
      </c>
      <c r="BH355" s="31">
        <f>IF($I355=BE$16,BF355,0)</f>
        <v>0</v>
      </c>
      <c r="BI355" s="29">
        <v>0</v>
      </c>
      <c r="BJ355" s="31">
        <f>100*BI355/$V355</f>
        <v>0</v>
      </c>
      <c r="BK355" s="29">
        <f>IF(BJ355&gt;$V$8,1,0)</f>
        <v>0</v>
      </c>
      <c r="BL355" s="31">
        <f>IF($I355=BI$16,BJ355,0)</f>
        <v>0</v>
      </c>
      <c r="BM355" s="29">
        <v>0</v>
      </c>
      <c r="BN355" s="31">
        <f>100*BM355/$V355</f>
        <v>0</v>
      </c>
      <c r="BO355" s="29">
        <f>IF(BN355&gt;$V$8,1,0)</f>
        <v>0</v>
      </c>
      <c r="BP355" s="31">
        <f>IF($I355=BM$16,BN355,0)</f>
        <v>0</v>
      </c>
      <c r="BQ355" s="29">
        <v>0</v>
      </c>
      <c r="BR355" s="31">
        <f>100*BQ355/$V355</f>
        <v>0</v>
      </c>
      <c r="BS355" s="29">
        <f>IF(BR355&gt;$V$8,1,0)</f>
        <v>0</v>
      </c>
      <c r="BT355" s="31">
        <f>IF($I355=BQ$16,BR355,0)</f>
        <v>0</v>
      </c>
      <c r="BU355" s="29">
        <v>0</v>
      </c>
      <c r="BV355" s="31">
        <f>100*BU355/$V355</f>
        <v>0</v>
      </c>
      <c r="BW355" s="29">
        <f>IF(BV355&gt;$V$8,1,0)</f>
        <v>0</v>
      </c>
      <c r="BX355" s="31">
        <f>IF($I355=BU$16,BV355,0)</f>
        <v>0</v>
      </c>
      <c r="BY355" s="29">
        <v>0</v>
      </c>
      <c r="BZ355" s="29">
        <v>0</v>
      </c>
      <c r="CA355" s="28"/>
      <c r="CB355" s="20"/>
      <c r="CC355" s="21"/>
    </row>
    <row r="356" ht="15.75" customHeight="1">
      <c r="A356" t="s" s="32">
        <v>805</v>
      </c>
      <c r="B356" t="s" s="71">
        <f>_xlfn.IFS(H356=0,F356,K356=1,I356,L356=1,Q356)</f>
        <v>9</v>
      </c>
      <c r="C356" s="72">
        <f>_xlfn.IFS(H356=0,G356,K356=1,J356,L356=1,R356)</f>
        <v>37.8815563198624</v>
      </c>
      <c r="D356" t="s" s="68">
        <f>IF(F356="Lab","over","under")</f>
        <v>111</v>
      </c>
      <c r="E356" t="s" s="68">
        <v>591</v>
      </c>
      <c r="F356" t="s" s="74">
        <v>9</v>
      </c>
      <c r="G356" s="81">
        <f>AD356</f>
        <v>37.8815563198624</v>
      </c>
      <c r="H356" s="82">
        <f>K356+L356</f>
        <v>0</v>
      </c>
      <c r="I356" t="s" s="88">
        <v>153</v>
      </c>
      <c r="J356" s="96">
        <f>100*0.212516122</f>
        <v>21.2516122</v>
      </c>
      <c r="K356" s="110"/>
      <c r="L356" s="13"/>
      <c r="M356" s="13"/>
      <c r="N356" s="13"/>
      <c r="O356" t="s" s="68">
        <v>806</v>
      </c>
      <c r="P356" t="s" s="68">
        <v>805</v>
      </c>
      <c r="Q356" t="s" s="78">
        <v>17</v>
      </c>
      <c r="R356" s="83">
        <f>100*S356</f>
        <v>13.3061049</v>
      </c>
      <c r="S356" s="35">
        <v>0.133061049</v>
      </c>
      <c r="T356" s="16"/>
      <c r="U356" s="37">
        <v>75164</v>
      </c>
      <c r="V356" s="37">
        <v>37216</v>
      </c>
      <c r="W356" s="37">
        <v>148</v>
      </c>
      <c r="X356" s="37">
        <v>6189</v>
      </c>
      <c r="Y356" s="37">
        <v>3450</v>
      </c>
      <c r="Z356" s="38">
        <f>100*Y356/$V356</f>
        <v>9.27020636285469</v>
      </c>
      <c r="AA356" s="37">
        <f>IF(Z356&gt;$V$8,1,0)</f>
        <v>0</v>
      </c>
      <c r="AB356" s="38">
        <f>IF($I356=Y$16,Z356,0)</f>
        <v>0</v>
      </c>
      <c r="AC356" s="37">
        <v>14098</v>
      </c>
      <c r="AD356" s="38">
        <f>100*AC356/$V356</f>
        <v>37.8815563198624</v>
      </c>
      <c r="AE356" s="37">
        <f>IF(AD356&gt;$V$8,1,0)</f>
        <v>0</v>
      </c>
      <c r="AF356" s="38">
        <f>IF($I356=AC$16,AD356,0)</f>
        <v>0</v>
      </c>
      <c r="AG356" s="37">
        <v>1910</v>
      </c>
      <c r="AH356" s="38">
        <f>100*AG356/$V356</f>
        <v>5.13220120378332</v>
      </c>
      <c r="AI356" s="37">
        <f>IF(AH356&gt;$V$8,1,0)</f>
        <v>0</v>
      </c>
      <c r="AJ356" s="38">
        <f>IF($I356=AG$16,AH356,0)</f>
        <v>0</v>
      </c>
      <c r="AK356" s="37">
        <v>4952</v>
      </c>
      <c r="AL356" s="38">
        <f>100*AK356/$V356</f>
        <v>13.3061049011178</v>
      </c>
      <c r="AM356" s="37">
        <f>IF(AL356&gt;$V$8,1,0)</f>
        <v>0</v>
      </c>
      <c r="AN356" s="38">
        <f>IF($I356=AK$16,AL356,0)</f>
        <v>0</v>
      </c>
      <c r="AO356" s="37">
        <v>2571</v>
      </c>
      <c r="AP356" s="38">
        <f>100*AO356/$V356</f>
        <v>6.90831900257954</v>
      </c>
      <c r="AQ356" s="37">
        <f>IF(AP356&gt;$V$8,1,0)</f>
        <v>0</v>
      </c>
      <c r="AR356" s="38">
        <f>IF($I356=AO$16,AP356,0)</f>
        <v>0</v>
      </c>
      <c r="AS356" s="37">
        <v>0</v>
      </c>
      <c r="AT356" s="38">
        <f>100*AS356/$V356</f>
        <v>0</v>
      </c>
      <c r="AU356" s="37">
        <f>IF(AT356&gt;$V$8,1,0)</f>
        <v>0</v>
      </c>
      <c r="AV356" s="38">
        <f>IF($I356=AS$16,AT356,0)</f>
        <v>0</v>
      </c>
      <c r="AW356" s="37">
        <v>0</v>
      </c>
      <c r="AX356" s="38">
        <f>100*AW356/$V356</f>
        <v>0</v>
      </c>
      <c r="AY356" s="37">
        <f>IF(AX356&gt;$V$8,1,0)</f>
        <v>0</v>
      </c>
      <c r="AZ356" s="38">
        <f>IF($I356=AW$16,AX356,0)</f>
        <v>0</v>
      </c>
      <c r="BA356" s="37">
        <v>0</v>
      </c>
      <c r="BB356" s="38">
        <f>100*BA356/$V356</f>
        <v>0</v>
      </c>
      <c r="BC356" s="37">
        <f>IF(BB356&gt;$V$8,1,0)</f>
        <v>0</v>
      </c>
      <c r="BD356" s="38">
        <f>IF($I356=BA$16,BB356,0)</f>
        <v>0</v>
      </c>
      <c r="BE356" s="37">
        <v>0</v>
      </c>
      <c r="BF356" s="38">
        <f>100*BE356/$V356</f>
        <v>0</v>
      </c>
      <c r="BG356" s="37">
        <f>IF(BF356&gt;$V$8,1,0)</f>
        <v>0</v>
      </c>
      <c r="BH356" s="38">
        <f>IF($I356=BE$16,BF356,0)</f>
        <v>0</v>
      </c>
      <c r="BI356" s="37">
        <v>0</v>
      </c>
      <c r="BJ356" s="38">
        <f>100*BI356/$V356</f>
        <v>0</v>
      </c>
      <c r="BK356" s="37">
        <f>IF(BJ356&gt;$V$8,1,0)</f>
        <v>0</v>
      </c>
      <c r="BL356" s="38">
        <f>IF($I356=BI$16,BJ356,0)</f>
        <v>0</v>
      </c>
      <c r="BM356" s="37">
        <v>0</v>
      </c>
      <c r="BN356" s="38">
        <f>100*BM356/$V356</f>
        <v>0</v>
      </c>
      <c r="BO356" s="37">
        <f>IF(BN356&gt;$V$8,1,0)</f>
        <v>0</v>
      </c>
      <c r="BP356" s="38">
        <f>IF($I356=BM$16,BN356,0)</f>
        <v>0</v>
      </c>
      <c r="BQ356" s="37">
        <v>0</v>
      </c>
      <c r="BR356" s="38">
        <f>100*BQ356/$V356</f>
        <v>0</v>
      </c>
      <c r="BS356" s="37">
        <f>IF(BR356&gt;$V$8,1,0)</f>
        <v>0</v>
      </c>
      <c r="BT356" s="38">
        <f>IF($I356=BQ$16,BR356,0)</f>
        <v>0</v>
      </c>
      <c r="BU356" s="37">
        <v>0</v>
      </c>
      <c r="BV356" s="38">
        <f>100*BU356/$V356</f>
        <v>0</v>
      </c>
      <c r="BW356" s="37">
        <f>IF(BV356&gt;$V$8,1,0)</f>
        <v>0</v>
      </c>
      <c r="BX356" s="38">
        <f>IF($I356=BU$16,BV356,0)</f>
        <v>0</v>
      </c>
      <c r="BY356" s="37">
        <v>175</v>
      </c>
      <c r="BZ356" s="37">
        <v>0</v>
      </c>
      <c r="CA356" s="16"/>
      <c r="CB356" s="20"/>
      <c r="CC356" s="21"/>
    </row>
    <row r="357" ht="15.75" customHeight="1">
      <c r="A357" t="s" s="32">
        <v>807</v>
      </c>
      <c r="B357" t="s" s="71">
        <f>_xlfn.IFS(H357=0,F357,K357=1,I357,L357=1,Q357)</f>
        <v>9</v>
      </c>
      <c r="C357" s="72">
        <f>_xlfn.IFS(H357=0,G357,K357=1,J357,L357=1,R357)</f>
        <v>37.8810169054071</v>
      </c>
      <c r="D357" t="s" s="73">
        <f>IF(F357="Lab","over","under")</f>
        <v>111</v>
      </c>
      <c r="E357" t="s" s="73">
        <v>591</v>
      </c>
      <c r="F357" t="s" s="74">
        <v>9</v>
      </c>
      <c r="G357" s="75">
        <f>AD357</f>
        <v>37.8810169054071</v>
      </c>
      <c r="H357" s="76">
        <f>K357+L357</f>
        <v>0</v>
      </c>
      <c r="I357" t="s" s="77">
        <v>5</v>
      </c>
      <c r="J357" s="98">
        <f>AB357</f>
        <v>18.4978706929926</v>
      </c>
      <c r="K357" s="25"/>
      <c r="L357" s="25"/>
      <c r="M357" s="25"/>
      <c r="N357" s="25"/>
      <c r="O357" t="s" s="73">
        <v>808</v>
      </c>
      <c r="P357" t="s" s="73">
        <v>807</v>
      </c>
      <c r="Q357" t="s" s="78">
        <v>17</v>
      </c>
      <c r="R357" s="79">
        <f>100*S357</f>
        <v>12.0428442</v>
      </c>
      <c r="S357" s="80">
        <v>0.120428442</v>
      </c>
      <c r="T357" s="28"/>
      <c r="U357" s="29">
        <v>74866</v>
      </c>
      <c r="V357" s="29">
        <v>38745</v>
      </c>
      <c r="W357" s="29">
        <v>162</v>
      </c>
      <c r="X357" s="29">
        <v>7510</v>
      </c>
      <c r="Y357" s="29">
        <v>7167</v>
      </c>
      <c r="Z357" s="31">
        <f>100*Y357/$V357</f>
        <v>18.4978706929926</v>
      </c>
      <c r="AA357" s="29">
        <f>IF(Z357&gt;$V$8,1,0)</f>
        <v>0</v>
      </c>
      <c r="AB357" s="31">
        <f>IF($I357=Y$16,Z357,0)</f>
        <v>18.4978706929926</v>
      </c>
      <c r="AC357" s="29">
        <v>14677</v>
      </c>
      <c r="AD357" s="31">
        <f>100*AC357/$V357</f>
        <v>37.8810169054071</v>
      </c>
      <c r="AE357" s="29">
        <f>IF(AD357&gt;$V$8,1,0)</f>
        <v>0</v>
      </c>
      <c r="AF357" s="31">
        <f>IF($I357=AC$16,AD357,0)</f>
        <v>0</v>
      </c>
      <c r="AG357" s="29">
        <v>1890</v>
      </c>
      <c r="AH357" s="31">
        <f>100*AG357/$V357</f>
        <v>4.8780487804878</v>
      </c>
      <c r="AI357" s="29">
        <f>IF(AH357&gt;$V$8,1,0)</f>
        <v>0</v>
      </c>
      <c r="AJ357" s="31">
        <f>IF($I357=AG$16,AH357,0)</f>
        <v>0</v>
      </c>
      <c r="AK357" s="29">
        <v>4666</v>
      </c>
      <c r="AL357" s="31">
        <f>100*AK357/$V357</f>
        <v>12.0428442379662</v>
      </c>
      <c r="AM357" s="29">
        <f>IF(AL357&gt;$V$8,1,0)</f>
        <v>0</v>
      </c>
      <c r="AN357" s="31">
        <f>IF($I357=AK$16,AL357,0)</f>
        <v>0</v>
      </c>
      <c r="AO357" s="29">
        <v>1940</v>
      </c>
      <c r="AP357" s="31">
        <f>100*AO357/$V357</f>
        <v>5.00709769002452</v>
      </c>
      <c r="AQ357" s="29">
        <f>IF(AP357&gt;$V$8,1,0)</f>
        <v>0</v>
      </c>
      <c r="AR357" s="31">
        <f>IF($I357=AO$16,AP357,0)</f>
        <v>0</v>
      </c>
      <c r="AS357" s="29">
        <v>0</v>
      </c>
      <c r="AT357" s="31">
        <f>100*AS357/$V357</f>
        <v>0</v>
      </c>
      <c r="AU357" s="29">
        <f>IF(AT357&gt;$V$8,1,0)</f>
        <v>0</v>
      </c>
      <c r="AV357" s="31">
        <f>IF($I357=AS$16,AT357,0)</f>
        <v>0</v>
      </c>
      <c r="AW357" s="29">
        <v>0</v>
      </c>
      <c r="AX357" s="31">
        <f>100*AW357/$V357</f>
        <v>0</v>
      </c>
      <c r="AY357" s="29">
        <f>IF(AX357&gt;$V$8,1,0)</f>
        <v>0</v>
      </c>
      <c r="AZ357" s="31">
        <f>IF($I357=AW$16,AX357,0)</f>
        <v>0</v>
      </c>
      <c r="BA357" s="29">
        <v>0</v>
      </c>
      <c r="BB357" s="31">
        <f>100*BA357/$V357</f>
        <v>0</v>
      </c>
      <c r="BC357" s="29">
        <f>IF(BB357&gt;$V$8,1,0)</f>
        <v>0</v>
      </c>
      <c r="BD357" s="31">
        <f>IF($I357=BA$16,BB357,0)</f>
        <v>0</v>
      </c>
      <c r="BE357" s="29">
        <v>0</v>
      </c>
      <c r="BF357" s="31">
        <f>100*BE357/$V357</f>
        <v>0</v>
      </c>
      <c r="BG357" s="29">
        <f>IF(BF357&gt;$V$8,1,0)</f>
        <v>0</v>
      </c>
      <c r="BH357" s="31">
        <f>IF($I357=BE$16,BF357,0)</f>
        <v>0</v>
      </c>
      <c r="BI357" s="29">
        <v>0</v>
      </c>
      <c r="BJ357" s="31">
        <f>100*BI357/$V357</f>
        <v>0</v>
      </c>
      <c r="BK357" s="29">
        <f>IF(BJ357&gt;$V$8,1,0)</f>
        <v>0</v>
      </c>
      <c r="BL357" s="31">
        <f>IF($I357=BI$16,BJ357,0)</f>
        <v>0</v>
      </c>
      <c r="BM357" s="29">
        <v>0</v>
      </c>
      <c r="BN357" s="31">
        <f>100*BM357/$V357</f>
        <v>0</v>
      </c>
      <c r="BO357" s="29">
        <f>IF(BN357&gt;$V$8,1,0)</f>
        <v>0</v>
      </c>
      <c r="BP357" s="31">
        <f>IF($I357=BM$16,BN357,0)</f>
        <v>0</v>
      </c>
      <c r="BQ357" s="29">
        <v>0</v>
      </c>
      <c r="BR357" s="31">
        <f>100*BQ357/$V357</f>
        <v>0</v>
      </c>
      <c r="BS357" s="29">
        <f>IF(BR357&gt;$V$8,1,0)</f>
        <v>0</v>
      </c>
      <c r="BT357" s="31">
        <f>IF($I357=BQ$16,BR357,0)</f>
        <v>0</v>
      </c>
      <c r="BU357" s="29">
        <v>0</v>
      </c>
      <c r="BV357" s="31">
        <f>100*BU357/$V357</f>
        <v>0</v>
      </c>
      <c r="BW357" s="29">
        <f>IF(BV357&gt;$V$8,1,0)</f>
        <v>0</v>
      </c>
      <c r="BX357" s="31">
        <f>IF($I357=BU$16,BV357,0)</f>
        <v>0</v>
      </c>
      <c r="BY357" s="29">
        <v>0</v>
      </c>
      <c r="BZ357" s="29">
        <v>0</v>
      </c>
      <c r="CA357" s="28"/>
      <c r="CB357" s="20"/>
      <c r="CC357" s="21"/>
    </row>
    <row r="358" ht="15.75" customHeight="1">
      <c r="A358" t="s" s="32">
        <v>809</v>
      </c>
      <c r="B358" t="s" s="71">
        <f>_xlfn.IFS(H358=0,F358,K358=1,I358,L358=1,Q358)</f>
        <v>17</v>
      </c>
      <c r="C358" s="72">
        <f>_xlfn.IFS(H358=0,G358,K358=1,J358,L358=1,R358)</f>
        <v>21.3709285</v>
      </c>
      <c r="D358" t="s" s="68">
        <f>IF(F358="Lab","over","under")</f>
        <v>111</v>
      </c>
      <c r="E358" t="s" s="68">
        <v>591</v>
      </c>
      <c r="F358" t="s" s="74">
        <v>9</v>
      </c>
      <c r="G358" s="81">
        <f>AD358</f>
        <v>37.8269324258629</v>
      </c>
      <c r="H358" s="82">
        <f>K358+L358</f>
        <v>1</v>
      </c>
      <c r="I358" t="s" s="77">
        <v>5</v>
      </c>
      <c r="J358" s="81">
        <f>AB358</f>
        <v>28.1720952843947</v>
      </c>
      <c r="K358" s="13"/>
      <c r="L358" s="82">
        <v>1</v>
      </c>
      <c r="M358" s="13"/>
      <c r="N358" s="13"/>
      <c r="O358" t="s" s="68">
        <v>810</v>
      </c>
      <c r="P358" t="s" s="68">
        <v>809</v>
      </c>
      <c r="Q358" t="s" s="78">
        <v>17</v>
      </c>
      <c r="R358" s="83">
        <f>100*S358</f>
        <v>21.3709285</v>
      </c>
      <c r="S358" s="35">
        <v>0.213709285</v>
      </c>
      <c r="T358" s="16"/>
      <c r="U358" s="37">
        <v>73523</v>
      </c>
      <c r="V358" s="37">
        <v>41140</v>
      </c>
      <c r="W358" s="37">
        <v>138</v>
      </c>
      <c r="X358" s="37">
        <v>3972</v>
      </c>
      <c r="Y358" s="37">
        <v>11590</v>
      </c>
      <c r="Z358" s="38">
        <f>100*Y358/$V358</f>
        <v>28.1720952843947</v>
      </c>
      <c r="AA358" s="37">
        <f>IF(Z358&gt;$V$8,1,0)</f>
        <v>0</v>
      </c>
      <c r="AB358" s="38">
        <f>IF($I358=Y$16,Z358,0)</f>
        <v>28.1720952843947</v>
      </c>
      <c r="AC358" s="37">
        <v>15562</v>
      </c>
      <c r="AD358" s="38">
        <f>100*AC358/$V358</f>
        <v>37.8269324258629</v>
      </c>
      <c r="AE358" s="37">
        <f>IF(AD358&gt;$V$8,1,0)</f>
        <v>0</v>
      </c>
      <c r="AF358" s="38">
        <f>IF($I358=AC$16,AD358,0)</f>
        <v>0</v>
      </c>
      <c r="AG358" s="37">
        <v>2248</v>
      </c>
      <c r="AH358" s="38">
        <f>100*AG358/$V358</f>
        <v>5.46426835196889</v>
      </c>
      <c r="AI358" s="37">
        <f>IF(AH358&gt;$V$8,1,0)</f>
        <v>0</v>
      </c>
      <c r="AJ358" s="38">
        <f>IF($I358=AG$16,AH358,0)</f>
        <v>0</v>
      </c>
      <c r="AK358" s="37">
        <v>8792</v>
      </c>
      <c r="AL358" s="38">
        <f>100*AK358/$V358</f>
        <v>21.3709285367039</v>
      </c>
      <c r="AM358" s="37">
        <f>IF(AL358&gt;$V$8,1,0)</f>
        <v>0</v>
      </c>
      <c r="AN358" s="38">
        <f>IF($I358=AK$16,AL358,0)</f>
        <v>0</v>
      </c>
      <c r="AO358" s="37">
        <v>2318</v>
      </c>
      <c r="AP358" s="38">
        <f>100*AO358/$V358</f>
        <v>5.63441905687895</v>
      </c>
      <c r="AQ358" s="37">
        <f>IF(AP358&gt;$V$8,1,0)</f>
        <v>0</v>
      </c>
      <c r="AR358" s="38">
        <f>IF($I358=AO$16,AP358,0)</f>
        <v>0</v>
      </c>
      <c r="AS358" s="37">
        <v>0</v>
      </c>
      <c r="AT358" s="38">
        <f>100*AS358/$V358</f>
        <v>0</v>
      </c>
      <c r="AU358" s="37">
        <f>IF(AT358&gt;$V$8,1,0)</f>
        <v>0</v>
      </c>
      <c r="AV358" s="38">
        <f>IF($I358=AS$16,AT358,0)</f>
        <v>0</v>
      </c>
      <c r="AW358" s="37">
        <v>0</v>
      </c>
      <c r="AX358" s="38">
        <f>100*AW358/$V358</f>
        <v>0</v>
      </c>
      <c r="AY358" s="37">
        <f>IF(AX358&gt;$V$8,1,0)</f>
        <v>0</v>
      </c>
      <c r="AZ358" s="38">
        <f>IF($I358=AW$16,AX358,0)</f>
        <v>0</v>
      </c>
      <c r="BA358" s="37">
        <v>0</v>
      </c>
      <c r="BB358" s="38">
        <f>100*BA358/$V358</f>
        <v>0</v>
      </c>
      <c r="BC358" s="37">
        <f>IF(BB358&gt;$V$8,1,0)</f>
        <v>0</v>
      </c>
      <c r="BD358" s="38">
        <f>IF($I358=BA$16,BB358,0)</f>
        <v>0</v>
      </c>
      <c r="BE358" s="37">
        <v>0</v>
      </c>
      <c r="BF358" s="38">
        <f>100*BE358/$V358</f>
        <v>0</v>
      </c>
      <c r="BG358" s="37">
        <f>IF(BF358&gt;$V$8,1,0)</f>
        <v>0</v>
      </c>
      <c r="BH358" s="38">
        <f>IF($I358=BE$16,BF358,0)</f>
        <v>0</v>
      </c>
      <c r="BI358" s="37">
        <v>0</v>
      </c>
      <c r="BJ358" s="38">
        <f>100*BI358/$V358</f>
        <v>0</v>
      </c>
      <c r="BK358" s="37">
        <f>IF(BJ358&gt;$V$8,1,0)</f>
        <v>0</v>
      </c>
      <c r="BL358" s="38">
        <f>IF($I358=BI$16,BJ358,0)</f>
        <v>0</v>
      </c>
      <c r="BM358" s="37">
        <v>0</v>
      </c>
      <c r="BN358" s="38">
        <f>100*BM358/$V358</f>
        <v>0</v>
      </c>
      <c r="BO358" s="37">
        <f>IF(BN358&gt;$V$8,1,0)</f>
        <v>0</v>
      </c>
      <c r="BP358" s="38">
        <f>IF($I358=BM$16,BN358,0)</f>
        <v>0</v>
      </c>
      <c r="BQ358" s="37">
        <v>0</v>
      </c>
      <c r="BR358" s="38">
        <f>100*BQ358/$V358</f>
        <v>0</v>
      </c>
      <c r="BS358" s="37">
        <f>IF(BR358&gt;$V$8,1,0)</f>
        <v>0</v>
      </c>
      <c r="BT358" s="38">
        <f>IF($I358=BQ$16,BR358,0)</f>
        <v>0</v>
      </c>
      <c r="BU358" s="37">
        <v>0</v>
      </c>
      <c r="BV358" s="38">
        <f>100*BU358/$V358</f>
        <v>0</v>
      </c>
      <c r="BW358" s="37">
        <f>IF(BV358&gt;$V$8,1,0)</f>
        <v>0</v>
      </c>
      <c r="BX358" s="38">
        <f>IF($I358=BU$16,BV358,0)</f>
        <v>0</v>
      </c>
      <c r="BY358" s="37">
        <v>422</v>
      </c>
      <c r="BZ358" s="37">
        <v>0</v>
      </c>
      <c r="CA358" s="16"/>
      <c r="CB358" s="20"/>
      <c r="CC358" s="21"/>
    </row>
    <row r="359" ht="15.75" customHeight="1">
      <c r="A359" t="s" s="32">
        <v>811</v>
      </c>
      <c r="B359" t="s" s="71">
        <f>_xlfn.IFS(H359=0,F359,K359=1,I359,L359=1,Q359)</f>
        <v>5</v>
      </c>
      <c r="C359" s="72">
        <f>_xlfn.IFS(H359=0,G359,K359=1,J359,L359=1,R359)</f>
        <v>30.898753117207</v>
      </c>
      <c r="D359" t="s" s="73">
        <f>IF(F359="Lab","over","under")</f>
        <v>111</v>
      </c>
      <c r="E359" t="s" s="73">
        <v>591</v>
      </c>
      <c r="F359" t="s" s="74">
        <v>9</v>
      </c>
      <c r="G359" s="75">
        <f>AD359</f>
        <v>37.6558603491272</v>
      </c>
      <c r="H359" s="76">
        <f>K359+L359</f>
        <v>1</v>
      </c>
      <c r="I359" t="s" s="77">
        <v>5</v>
      </c>
      <c r="J359" s="75">
        <f>AB359</f>
        <v>30.898753117207</v>
      </c>
      <c r="K359" s="76">
        <v>1</v>
      </c>
      <c r="L359" s="25"/>
      <c r="M359" t="s" s="73">
        <v>812</v>
      </c>
      <c r="N359" s="25"/>
      <c r="O359" t="s" s="73">
        <v>813</v>
      </c>
      <c r="P359" t="s" s="73">
        <v>811</v>
      </c>
      <c r="Q359" t="s" s="78">
        <v>17</v>
      </c>
      <c r="R359" s="79">
        <f>100*S359</f>
        <v>16.4488778</v>
      </c>
      <c r="S359" s="80">
        <v>0.164488778</v>
      </c>
      <c r="T359" s="28"/>
      <c r="U359" s="29">
        <v>72914</v>
      </c>
      <c r="V359" s="29">
        <v>50125</v>
      </c>
      <c r="W359" s="29">
        <v>153</v>
      </c>
      <c r="X359" s="29">
        <v>3387</v>
      </c>
      <c r="Y359" s="29">
        <v>15488</v>
      </c>
      <c r="Z359" s="31">
        <f>100*Y359/$V359</f>
        <v>30.898753117207</v>
      </c>
      <c r="AA359" s="29">
        <f>IF(Z359&gt;$V$8,1,0)</f>
        <v>0</v>
      </c>
      <c r="AB359" s="31">
        <f>IF($I359=Y$16,Z359,0)</f>
        <v>30.898753117207</v>
      </c>
      <c r="AC359" s="29">
        <v>18875</v>
      </c>
      <c r="AD359" s="31">
        <f>100*AC359/$V359</f>
        <v>37.6558603491272</v>
      </c>
      <c r="AE359" s="29">
        <f>IF(AD359&gt;$V$8,1,0)</f>
        <v>0</v>
      </c>
      <c r="AF359" s="31">
        <f>IF($I359=AC$16,AD359,0)</f>
        <v>0</v>
      </c>
      <c r="AG359" s="29">
        <v>2785</v>
      </c>
      <c r="AH359" s="31">
        <f>100*AG359/$V359</f>
        <v>5.55610972568579</v>
      </c>
      <c r="AI359" s="29">
        <f>IF(AH359&gt;$V$8,1,0)</f>
        <v>0</v>
      </c>
      <c r="AJ359" s="31">
        <f>IF($I359=AG$16,AH359,0)</f>
        <v>0</v>
      </c>
      <c r="AK359" s="29">
        <v>8245</v>
      </c>
      <c r="AL359" s="31">
        <f>100*AK359/$V359</f>
        <v>16.4488778054863</v>
      </c>
      <c r="AM359" s="29">
        <f>IF(AL359&gt;$V$8,1,0)</f>
        <v>0</v>
      </c>
      <c r="AN359" s="31">
        <f>IF($I359=AK$16,AL359,0)</f>
        <v>0</v>
      </c>
      <c r="AO359" s="29">
        <v>2007</v>
      </c>
      <c r="AP359" s="31">
        <f>100*AO359/$V359</f>
        <v>4.00399002493766</v>
      </c>
      <c r="AQ359" s="29">
        <f>IF(AP359&gt;$V$8,1,0)</f>
        <v>0</v>
      </c>
      <c r="AR359" s="31">
        <f>IF($I359=AO$16,AP359,0)</f>
        <v>0</v>
      </c>
      <c r="AS359" s="29">
        <v>0</v>
      </c>
      <c r="AT359" s="31">
        <f>100*AS359/$V359</f>
        <v>0</v>
      </c>
      <c r="AU359" s="29">
        <f>IF(AT359&gt;$V$8,1,0)</f>
        <v>0</v>
      </c>
      <c r="AV359" s="31">
        <f>IF($I359=AS$16,AT359,0)</f>
        <v>0</v>
      </c>
      <c r="AW359" s="29">
        <v>0</v>
      </c>
      <c r="AX359" s="31">
        <f>100*AW359/$V359</f>
        <v>0</v>
      </c>
      <c r="AY359" s="29">
        <f>IF(AX359&gt;$V$8,1,0)</f>
        <v>0</v>
      </c>
      <c r="AZ359" s="31">
        <f>IF($I359=AW$16,AX359,0)</f>
        <v>0</v>
      </c>
      <c r="BA359" s="29">
        <v>0</v>
      </c>
      <c r="BB359" s="31">
        <f>100*BA359/$V359</f>
        <v>0</v>
      </c>
      <c r="BC359" s="29">
        <f>IF(BB359&gt;$V$8,1,0)</f>
        <v>0</v>
      </c>
      <c r="BD359" s="31">
        <f>IF($I359=BA$16,BB359,0)</f>
        <v>0</v>
      </c>
      <c r="BE359" s="29">
        <v>0</v>
      </c>
      <c r="BF359" s="31">
        <f>100*BE359/$V359</f>
        <v>0</v>
      </c>
      <c r="BG359" s="29">
        <f>IF(BF359&gt;$V$8,1,0)</f>
        <v>0</v>
      </c>
      <c r="BH359" s="31">
        <f>IF($I359=BE$16,BF359,0)</f>
        <v>0</v>
      </c>
      <c r="BI359" s="29">
        <v>0</v>
      </c>
      <c r="BJ359" s="31">
        <f>100*BI359/$V359</f>
        <v>0</v>
      </c>
      <c r="BK359" s="29">
        <f>IF(BJ359&gt;$V$8,1,0)</f>
        <v>0</v>
      </c>
      <c r="BL359" s="31">
        <f>IF($I359=BI$16,BJ359,0)</f>
        <v>0</v>
      </c>
      <c r="BM359" s="29">
        <v>0</v>
      </c>
      <c r="BN359" s="31">
        <f>100*BM359/$V359</f>
        <v>0</v>
      </c>
      <c r="BO359" s="29">
        <f>IF(BN359&gt;$V$8,1,0)</f>
        <v>0</v>
      </c>
      <c r="BP359" s="31">
        <f>IF($I359=BM$16,BN359,0)</f>
        <v>0</v>
      </c>
      <c r="BQ359" s="29">
        <v>0</v>
      </c>
      <c r="BR359" s="31">
        <f>100*BQ359/$V359</f>
        <v>0</v>
      </c>
      <c r="BS359" s="29">
        <f>IF(BR359&gt;$V$8,1,0)</f>
        <v>0</v>
      </c>
      <c r="BT359" s="31">
        <f>IF($I359=BQ$16,BR359,0)</f>
        <v>0</v>
      </c>
      <c r="BU359" s="29">
        <v>0</v>
      </c>
      <c r="BV359" s="31">
        <f>100*BU359/$V359</f>
        <v>0</v>
      </c>
      <c r="BW359" s="29">
        <f>IF(BV359&gt;$V$8,1,0)</f>
        <v>0</v>
      </c>
      <c r="BX359" s="31">
        <f>IF($I359=BU$16,BV359,0)</f>
        <v>0</v>
      </c>
      <c r="BY359" s="29">
        <v>216</v>
      </c>
      <c r="BZ359" s="29">
        <v>0</v>
      </c>
      <c r="CA359" s="28"/>
      <c r="CB359" s="20"/>
      <c r="CC359" s="21"/>
    </row>
    <row r="360" ht="15.75" customHeight="1">
      <c r="A360" t="s" s="32">
        <v>814</v>
      </c>
      <c r="B360" t="s" s="71">
        <f>_xlfn.IFS(H360=0,F360,K360=1,I360,L360=1,Q360)</f>
        <v>17</v>
      </c>
      <c r="C360" s="72">
        <f>_xlfn.IFS(H360=0,G360,K360=1,J360,L360=1,R360)</f>
        <v>21.8211592</v>
      </c>
      <c r="D360" t="s" s="68">
        <f>IF(F360="Lab","over","under")</f>
        <v>111</v>
      </c>
      <c r="E360" t="s" s="68">
        <v>591</v>
      </c>
      <c r="F360" t="s" s="74">
        <v>9</v>
      </c>
      <c r="G360" s="81">
        <f>AD360</f>
        <v>37.6248356666744</v>
      </c>
      <c r="H360" s="82">
        <f>K360+L360</f>
        <v>1</v>
      </c>
      <c r="I360" t="s" s="77">
        <v>5</v>
      </c>
      <c r="J360" s="81">
        <f>AB360</f>
        <v>31.849528334525</v>
      </c>
      <c r="K360" s="13"/>
      <c r="L360" s="82">
        <v>1</v>
      </c>
      <c r="M360" s="13"/>
      <c r="N360" s="13"/>
      <c r="O360" t="s" s="68">
        <v>815</v>
      </c>
      <c r="P360" t="s" s="68">
        <v>814</v>
      </c>
      <c r="Q360" t="s" s="78">
        <v>17</v>
      </c>
      <c r="R360" s="83">
        <f>100*S360</f>
        <v>21.8211592</v>
      </c>
      <c r="S360" s="35">
        <v>0.218211592</v>
      </c>
      <c r="T360" s="16"/>
      <c r="U360" s="37">
        <v>74683</v>
      </c>
      <c r="V360" s="37">
        <v>43357</v>
      </c>
      <c r="W360" s="37">
        <v>117</v>
      </c>
      <c r="X360" s="37">
        <v>2504</v>
      </c>
      <c r="Y360" s="37">
        <v>13809</v>
      </c>
      <c r="Z360" s="38">
        <f>100*Y360/$V360</f>
        <v>31.849528334525</v>
      </c>
      <c r="AA360" s="37">
        <f>IF(Z360&gt;$V$8,1,0)</f>
        <v>0</v>
      </c>
      <c r="AB360" s="38">
        <f>IF($I360=Y$16,Z360,0)</f>
        <v>31.849528334525</v>
      </c>
      <c r="AC360" s="37">
        <v>16313</v>
      </c>
      <c r="AD360" s="38">
        <f>100*AC360/$V360</f>
        <v>37.6248356666744</v>
      </c>
      <c r="AE360" s="37">
        <f>IF(AD360&gt;$V$8,1,0)</f>
        <v>0</v>
      </c>
      <c r="AF360" s="38">
        <f>IF($I360=AC$16,AD360,0)</f>
        <v>0</v>
      </c>
      <c r="AG360" s="37">
        <v>1350</v>
      </c>
      <c r="AH360" s="38">
        <f>100*AG360/$V360</f>
        <v>3.11368406485689</v>
      </c>
      <c r="AI360" s="37">
        <f>IF(AH360&gt;$V$8,1,0)</f>
        <v>0</v>
      </c>
      <c r="AJ360" s="38">
        <f>IF($I360=AG$16,AH360,0)</f>
        <v>0</v>
      </c>
      <c r="AK360" s="37">
        <v>9461</v>
      </c>
      <c r="AL360" s="38">
        <f>100*AK360/$V360</f>
        <v>21.8211592130452</v>
      </c>
      <c r="AM360" s="37">
        <f>IF(AL360&gt;$V$8,1,0)</f>
        <v>0</v>
      </c>
      <c r="AN360" s="38">
        <f>IF($I360=AK$16,AL360,0)</f>
        <v>0</v>
      </c>
      <c r="AO360" s="37">
        <v>2267</v>
      </c>
      <c r="AP360" s="38">
        <f>100*AO360/$V360</f>
        <v>5.22868279631893</v>
      </c>
      <c r="AQ360" s="37">
        <f>IF(AP360&gt;$V$8,1,0)</f>
        <v>0</v>
      </c>
      <c r="AR360" s="38">
        <f>IF($I360=AO$16,AP360,0)</f>
        <v>0</v>
      </c>
      <c r="AS360" s="37">
        <v>0</v>
      </c>
      <c r="AT360" s="38">
        <f>100*AS360/$V360</f>
        <v>0</v>
      </c>
      <c r="AU360" s="37">
        <f>IF(AT360&gt;$V$8,1,0)</f>
        <v>0</v>
      </c>
      <c r="AV360" s="38">
        <f>IF($I360=AS$16,AT360,0)</f>
        <v>0</v>
      </c>
      <c r="AW360" s="37">
        <v>0</v>
      </c>
      <c r="AX360" s="38">
        <f>100*AW360/$V360</f>
        <v>0</v>
      </c>
      <c r="AY360" s="37">
        <f>IF(AX360&gt;$V$8,1,0)</f>
        <v>0</v>
      </c>
      <c r="AZ360" s="38">
        <f>IF($I360=AW$16,AX360,0)</f>
        <v>0</v>
      </c>
      <c r="BA360" s="37">
        <v>0</v>
      </c>
      <c r="BB360" s="38">
        <f>100*BA360/$V360</f>
        <v>0</v>
      </c>
      <c r="BC360" s="37">
        <f>IF(BB360&gt;$V$8,1,0)</f>
        <v>0</v>
      </c>
      <c r="BD360" s="38">
        <f>IF($I360=BA$16,BB360,0)</f>
        <v>0</v>
      </c>
      <c r="BE360" s="37">
        <v>0</v>
      </c>
      <c r="BF360" s="38">
        <f>100*BE360/$V360</f>
        <v>0</v>
      </c>
      <c r="BG360" s="37">
        <f>IF(BF360&gt;$V$8,1,0)</f>
        <v>0</v>
      </c>
      <c r="BH360" s="38">
        <f>IF($I360=BE$16,BF360,0)</f>
        <v>0</v>
      </c>
      <c r="BI360" s="37">
        <v>0</v>
      </c>
      <c r="BJ360" s="38">
        <f>100*BI360/$V360</f>
        <v>0</v>
      </c>
      <c r="BK360" s="37">
        <f>IF(BJ360&gt;$V$8,1,0)</f>
        <v>0</v>
      </c>
      <c r="BL360" s="38">
        <f>IF($I360=BI$16,BJ360,0)</f>
        <v>0</v>
      </c>
      <c r="BM360" s="37">
        <v>0</v>
      </c>
      <c r="BN360" s="38">
        <f>100*BM360/$V360</f>
        <v>0</v>
      </c>
      <c r="BO360" s="37">
        <f>IF(BN360&gt;$V$8,1,0)</f>
        <v>0</v>
      </c>
      <c r="BP360" s="38">
        <f>IF($I360=BM$16,BN360,0)</f>
        <v>0</v>
      </c>
      <c r="BQ360" s="37">
        <v>0</v>
      </c>
      <c r="BR360" s="38">
        <f>100*BQ360/$V360</f>
        <v>0</v>
      </c>
      <c r="BS360" s="37">
        <f>IF(BR360&gt;$V$8,1,0)</f>
        <v>0</v>
      </c>
      <c r="BT360" s="38">
        <f>IF($I360=BQ$16,BR360,0)</f>
        <v>0</v>
      </c>
      <c r="BU360" s="37">
        <v>0</v>
      </c>
      <c r="BV360" s="38">
        <f>100*BU360/$V360</f>
        <v>0</v>
      </c>
      <c r="BW360" s="37">
        <f>IF(BV360&gt;$V$8,1,0)</f>
        <v>0</v>
      </c>
      <c r="BX360" s="38">
        <f>IF($I360=BU$16,BV360,0)</f>
        <v>0</v>
      </c>
      <c r="BY360" s="37">
        <v>2286</v>
      </c>
      <c r="BZ360" s="37">
        <v>0</v>
      </c>
      <c r="CA360" s="16"/>
      <c r="CB360" s="20"/>
      <c r="CC360" s="21"/>
    </row>
    <row r="361" ht="15.75" customHeight="1">
      <c r="A361" t="s" s="32">
        <v>816</v>
      </c>
      <c r="B361" t="s" s="71">
        <f>_xlfn.IFS(H361=0,F361,K361=1,I361,L361=1,Q361)</f>
        <v>21</v>
      </c>
      <c r="C361" s="72">
        <f>_xlfn.IFS(H361=0,G361,K361=1,J361,L361=1,R361)</f>
        <v>26.3114652060251</v>
      </c>
      <c r="D361" t="s" s="73">
        <f>IF(F361="Lab","over","under")</f>
        <v>111</v>
      </c>
      <c r="E361" t="s" s="73">
        <v>591</v>
      </c>
      <c r="F361" t="s" s="74">
        <v>9</v>
      </c>
      <c r="G361" s="75">
        <f>AD361</f>
        <v>37.5974106809411</v>
      </c>
      <c r="H361" s="76">
        <f>K361+L361</f>
        <v>1</v>
      </c>
      <c r="I361" t="s" s="77">
        <v>21</v>
      </c>
      <c r="J361" s="75">
        <f>AR361</f>
        <v>26.3114652060251</v>
      </c>
      <c r="K361" s="76">
        <v>1</v>
      </c>
      <c r="L361" s="25"/>
      <c r="M361" s="25"/>
      <c r="N361" s="25"/>
      <c r="O361" t="s" s="73">
        <v>817</v>
      </c>
      <c r="P361" t="s" s="73">
        <v>816</v>
      </c>
      <c r="Q361" t="s" s="78">
        <v>5</v>
      </c>
      <c r="R361" s="79">
        <f>100*S361</f>
        <v>16.3301382</v>
      </c>
      <c r="S361" s="80">
        <v>0.163301382</v>
      </c>
      <c r="T361" s="28"/>
      <c r="U361" s="29">
        <v>77795</v>
      </c>
      <c r="V361" s="29">
        <v>40165</v>
      </c>
      <c r="W361" s="29">
        <v>147</v>
      </c>
      <c r="X361" s="29">
        <v>4533</v>
      </c>
      <c r="Y361" s="29">
        <v>6559</v>
      </c>
      <c r="Z361" s="31">
        <f>100*Y361/$V361</f>
        <v>16.3301381800075</v>
      </c>
      <c r="AA361" s="29">
        <f>IF(Z361&gt;$V$8,1,0)</f>
        <v>0</v>
      </c>
      <c r="AB361" s="31">
        <f>IF($I361=Y$16,Z361,0)</f>
        <v>0</v>
      </c>
      <c r="AC361" s="29">
        <v>15101</v>
      </c>
      <c r="AD361" s="31">
        <f>100*AC361/$V361</f>
        <v>37.5974106809411</v>
      </c>
      <c r="AE361" s="29">
        <f>IF(AD361&gt;$V$8,1,0)</f>
        <v>0</v>
      </c>
      <c r="AF361" s="31">
        <f>IF($I361=AC$16,AD361,0)</f>
        <v>0</v>
      </c>
      <c r="AG361" s="29">
        <v>1741</v>
      </c>
      <c r="AH361" s="31">
        <f>100*AG361/$V361</f>
        <v>4.33461969376323</v>
      </c>
      <c r="AI361" s="29">
        <f>IF(AH361&gt;$V$8,1,0)</f>
        <v>0</v>
      </c>
      <c r="AJ361" s="31">
        <f>IF($I361=AG$16,AH361,0)</f>
        <v>0</v>
      </c>
      <c r="AK361" s="29">
        <v>6196</v>
      </c>
      <c r="AL361" s="31">
        <f>100*AK361/$V361</f>
        <v>15.426366239263</v>
      </c>
      <c r="AM361" s="29">
        <f>IF(AL361&gt;$V$8,1,0)</f>
        <v>0</v>
      </c>
      <c r="AN361" s="31">
        <f>IF($I361=AK$16,AL361,0)</f>
        <v>0</v>
      </c>
      <c r="AO361" s="29">
        <v>10568</v>
      </c>
      <c r="AP361" s="31">
        <f>100*AO361/$V361</f>
        <v>26.3114652060251</v>
      </c>
      <c r="AQ361" s="29">
        <f>IF(AP361&gt;$V$8,1,0)</f>
        <v>0</v>
      </c>
      <c r="AR361" s="31">
        <f>IF($I361=AO$16,AP361,0)</f>
        <v>26.3114652060251</v>
      </c>
      <c r="AS361" s="29">
        <v>0</v>
      </c>
      <c r="AT361" s="31">
        <f>100*AS361/$V361</f>
        <v>0</v>
      </c>
      <c r="AU361" s="29">
        <f>IF(AT361&gt;$V$8,1,0)</f>
        <v>0</v>
      </c>
      <c r="AV361" s="31">
        <f>IF($I361=AS$16,AT361,0)</f>
        <v>0</v>
      </c>
      <c r="AW361" s="29">
        <v>0</v>
      </c>
      <c r="AX361" s="31">
        <f>100*AW361/$V361</f>
        <v>0</v>
      </c>
      <c r="AY361" s="29">
        <f>IF(AX361&gt;$V$8,1,0)</f>
        <v>0</v>
      </c>
      <c r="AZ361" s="31">
        <f>IF($I361=AW$16,AX361,0)</f>
        <v>0</v>
      </c>
      <c r="BA361" s="29">
        <v>0</v>
      </c>
      <c r="BB361" s="31">
        <f>100*BA361/$V361</f>
        <v>0</v>
      </c>
      <c r="BC361" s="29">
        <f>IF(BB361&gt;$V$8,1,0)</f>
        <v>0</v>
      </c>
      <c r="BD361" s="31">
        <f>IF($I361=BA$16,BB361,0)</f>
        <v>0</v>
      </c>
      <c r="BE361" s="29">
        <v>0</v>
      </c>
      <c r="BF361" s="31">
        <f>100*BE361/$V361</f>
        <v>0</v>
      </c>
      <c r="BG361" s="29">
        <f>IF(BF361&gt;$V$8,1,0)</f>
        <v>0</v>
      </c>
      <c r="BH361" s="31">
        <f>IF($I361=BE$16,BF361,0)</f>
        <v>0</v>
      </c>
      <c r="BI361" s="29">
        <v>0</v>
      </c>
      <c r="BJ361" s="31">
        <f>100*BI361/$V361</f>
        <v>0</v>
      </c>
      <c r="BK361" s="29">
        <f>IF(BJ361&gt;$V$8,1,0)</f>
        <v>0</v>
      </c>
      <c r="BL361" s="31">
        <f>IF($I361=BI$16,BJ361,0)</f>
        <v>0</v>
      </c>
      <c r="BM361" s="29">
        <v>0</v>
      </c>
      <c r="BN361" s="31">
        <f>100*BM361/$V361</f>
        <v>0</v>
      </c>
      <c r="BO361" s="29">
        <f>IF(BN361&gt;$V$8,1,0)</f>
        <v>0</v>
      </c>
      <c r="BP361" s="31">
        <f>IF($I361=BM$16,BN361,0)</f>
        <v>0</v>
      </c>
      <c r="BQ361" s="29">
        <v>0</v>
      </c>
      <c r="BR361" s="31">
        <f>100*BQ361/$V361</f>
        <v>0</v>
      </c>
      <c r="BS361" s="29">
        <f>IF(BR361&gt;$V$8,1,0)</f>
        <v>0</v>
      </c>
      <c r="BT361" s="31">
        <f>IF($I361=BQ$16,BR361,0)</f>
        <v>0</v>
      </c>
      <c r="BU361" s="29">
        <v>0</v>
      </c>
      <c r="BV361" s="31">
        <f>100*BU361/$V361</f>
        <v>0</v>
      </c>
      <c r="BW361" s="29">
        <f>IF(BV361&gt;$V$8,1,0)</f>
        <v>0</v>
      </c>
      <c r="BX361" s="31">
        <f>IF($I361=BU$16,BV361,0)</f>
        <v>0</v>
      </c>
      <c r="BY361" s="29">
        <v>0</v>
      </c>
      <c r="BZ361" s="29">
        <v>0</v>
      </c>
      <c r="CA361" s="28"/>
      <c r="CB361" s="20"/>
      <c r="CC361" s="21"/>
    </row>
    <row r="362" ht="15.75" customHeight="1">
      <c r="A362" t="s" s="32">
        <v>818</v>
      </c>
      <c r="B362" t="s" s="71">
        <f>_xlfn.IFS(H362=0,F362,K362=1,I362,L362=1,Q362)</f>
        <v>17</v>
      </c>
      <c r="C362" s="72">
        <f>_xlfn.IFS(H362=0,G362,K362=1,J362,L362=1,R362)</f>
        <v>21.7440439</v>
      </c>
      <c r="D362" t="s" s="68">
        <f>IF(F362="Lab","over","under")</f>
        <v>111</v>
      </c>
      <c r="E362" t="s" s="68">
        <v>591</v>
      </c>
      <c r="F362" t="s" s="74">
        <v>9</v>
      </c>
      <c r="G362" s="81">
        <f>AD362</f>
        <v>37.2840702045711</v>
      </c>
      <c r="H362" s="82">
        <f>K362+L362</f>
        <v>1</v>
      </c>
      <c r="I362" t="s" s="77">
        <v>5</v>
      </c>
      <c r="J362" s="81">
        <f>AB362</f>
        <v>21.9400816439494</v>
      </c>
      <c r="K362" s="13"/>
      <c r="L362" s="82">
        <v>1</v>
      </c>
      <c r="M362" s="13"/>
      <c r="N362" s="13"/>
      <c r="O362" t="s" s="68">
        <v>819</v>
      </c>
      <c r="P362" t="s" s="68">
        <v>818</v>
      </c>
      <c r="Q362" t="s" s="78">
        <v>17</v>
      </c>
      <c r="R362" s="83">
        <f>100*S362</f>
        <v>21.7440439</v>
      </c>
      <c r="S362" s="35">
        <v>0.217440439</v>
      </c>
      <c r="T362" s="16"/>
      <c r="U362" s="37">
        <v>80011</v>
      </c>
      <c r="V362" s="37">
        <v>43359</v>
      </c>
      <c r="W362" s="37">
        <v>148</v>
      </c>
      <c r="X362" s="37">
        <v>6653</v>
      </c>
      <c r="Y362" s="37">
        <v>9513</v>
      </c>
      <c r="Z362" s="38">
        <f>100*Y362/$V362</f>
        <v>21.9400816439494</v>
      </c>
      <c r="AA362" s="37">
        <f>IF(Z362&gt;$V$8,1,0)</f>
        <v>0</v>
      </c>
      <c r="AB362" s="38">
        <f>IF($I362=Y$16,Z362,0)</f>
        <v>21.9400816439494</v>
      </c>
      <c r="AC362" s="37">
        <v>16166</v>
      </c>
      <c r="AD362" s="38">
        <f>100*AC362/$V362</f>
        <v>37.2840702045711</v>
      </c>
      <c r="AE362" s="37">
        <f>IF(AD362&gt;$V$8,1,0)</f>
        <v>0</v>
      </c>
      <c r="AF362" s="38">
        <f>IF($I362=AC$16,AD362,0)</f>
        <v>0</v>
      </c>
      <c r="AG362" s="37">
        <v>1507</v>
      </c>
      <c r="AH362" s="38">
        <f>100*AG362/$V362</f>
        <v>3.47563366313799</v>
      </c>
      <c r="AI362" s="37">
        <f>IF(AH362&gt;$V$8,1,0)</f>
        <v>0</v>
      </c>
      <c r="AJ362" s="38">
        <f>IF($I362=AG$16,AH362,0)</f>
        <v>0</v>
      </c>
      <c r="AK362" s="37">
        <v>9428</v>
      </c>
      <c r="AL362" s="38">
        <f>100*AK362/$V362</f>
        <v>21.7440439124519</v>
      </c>
      <c r="AM362" s="37">
        <f>IF(AL362&gt;$V$8,1,0)</f>
        <v>0</v>
      </c>
      <c r="AN362" s="38">
        <f>IF($I362=AK$16,AL362,0)</f>
        <v>0</v>
      </c>
      <c r="AO362" s="37">
        <v>4683</v>
      </c>
      <c r="AP362" s="38">
        <f>100*AO362/$V362</f>
        <v>10.8005258423857</v>
      </c>
      <c r="AQ362" s="37">
        <f>IF(AP362&gt;$V$8,1,0)</f>
        <v>0</v>
      </c>
      <c r="AR362" s="38">
        <f>IF($I362=AO$16,AP362,0)</f>
        <v>0</v>
      </c>
      <c r="AS362" s="37">
        <v>0</v>
      </c>
      <c r="AT362" s="38">
        <f>100*AS362/$V362</f>
        <v>0</v>
      </c>
      <c r="AU362" s="37">
        <f>IF(AT362&gt;$V$8,1,0)</f>
        <v>0</v>
      </c>
      <c r="AV362" s="38">
        <f>IF($I362=AS$16,AT362,0)</f>
        <v>0</v>
      </c>
      <c r="AW362" s="37">
        <v>0</v>
      </c>
      <c r="AX362" s="38">
        <f>100*AW362/$V362</f>
        <v>0</v>
      </c>
      <c r="AY362" s="37">
        <f>IF(AX362&gt;$V$8,1,0)</f>
        <v>0</v>
      </c>
      <c r="AZ362" s="38">
        <f>IF($I362=AW$16,AX362,0)</f>
        <v>0</v>
      </c>
      <c r="BA362" s="37">
        <v>0</v>
      </c>
      <c r="BB362" s="38">
        <f>100*BA362/$V362</f>
        <v>0</v>
      </c>
      <c r="BC362" s="37">
        <f>IF(BB362&gt;$V$8,1,0)</f>
        <v>0</v>
      </c>
      <c r="BD362" s="38">
        <f>IF($I362=BA$16,BB362,0)</f>
        <v>0</v>
      </c>
      <c r="BE362" s="37">
        <v>0</v>
      </c>
      <c r="BF362" s="38">
        <f>100*BE362/$V362</f>
        <v>0</v>
      </c>
      <c r="BG362" s="37">
        <f>IF(BF362&gt;$V$8,1,0)</f>
        <v>0</v>
      </c>
      <c r="BH362" s="38">
        <f>IF($I362=BE$16,BF362,0)</f>
        <v>0</v>
      </c>
      <c r="BI362" s="37">
        <v>0</v>
      </c>
      <c r="BJ362" s="38">
        <f>100*BI362/$V362</f>
        <v>0</v>
      </c>
      <c r="BK362" s="37">
        <f>IF(BJ362&gt;$V$8,1,0)</f>
        <v>0</v>
      </c>
      <c r="BL362" s="38">
        <f>IF($I362=BI$16,BJ362,0)</f>
        <v>0</v>
      </c>
      <c r="BM362" s="37">
        <v>0</v>
      </c>
      <c r="BN362" s="38">
        <f>100*BM362/$V362</f>
        <v>0</v>
      </c>
      <c r="BO362" s="37">
        <f>IF(BN362&gt;$V$8,1,0)</f>
        <v>0</v>
      </c>
      <c r="BP362" s="38">
        <f>IF($I362=BM$16,BN362,0)</f>
        <v>0</v>
      </c>
      <c r="BQ362" s="37">
        <v>0</v>
      </c>
      <c r="BR362" s="38">
        <f>100*BQ362/$V362</f>
        <v>0</v>
      </c>
      <c r="BS362" s="37">
        <f>IF(BR362&gt;$V$8,1,0)</f>
        <v>0</v>
      </c>
      <c r="BT362" s="38">
        <f>IF($I362=BQ$16,BR362,0)</f>
        <v>0</v>
      </c>
      <c r="BU362" s="37">
        <v>0</v>
      </c>
      <c r="BV362" s="38">
        <f>100*BU362/$V362</f>
        <v>0</v>
      </c>
      <c r="BW362" s="37">
        <f>IF(BV362&gt;$V$8,1,0)</f>
        <v>0</v>
      </c>
      <c r="BX362" s="38">
        <f>IF($I362=BU$16,BV362,0)</f>
        <v>0</v>
      </c>
      <c r="BY362" s="37">
        <v>319</v>
      </c>
      <c r="BZ362" s="37">
        <v>0</v>
      </c>
      <c r="CA362" s="16"/>
      <c r="CB362" s="20"/>
      <c r="CC362" s="21"/>
    </row>
    <row r="363" ht="15.75" customHeight="1">
      <c r="A363" t="s" s="32">
        <v>820</v>
      </c>
      <c r="B363" t="s" s="71">
        <f>_xlfn.IFS(H363=0,F363,K363=1,I363,L363=1,Q363)</f>
        <v>17</v>
      </c>
      <c r="C363" s="72">
        <f>_xlfn.IFS(H363=0,G363,K363=1,J363,L363=1,R363)</f>
        <v>28.6661493969105</v>
      </c>
      <c r="D363" t="s" s="73">
        <f>IF(F363="Lab","over","under")</f>
        <v>111</v>
      </c>
      <c r="E363" t="s" s="73">
        <v>591</v>
      </c>
      <c r="F363" t="s" s="74">
        <v>9</v>
      </c>
      <c r="G363" s="75">
        <f>AD363</f>
        <v>37.0224071853472</v>
      </c>
      <c r="H363" s="76">
        <f>K363+L363</f>
        <v>1</v>
      </c>
      <c r="I363" t="s" s="77">
        <v>17</v>
      </c>
      <c r="J363" s="75">
        <f>AN363</f>
        <v>28.6661493969105</v>
      </c>
      <c r="K363" s="76">
        <v>1</v>
      </c>
      <c r="L363" s="25"/>
      <c r="M363" s="25"/>
      <c r="N363" s="25"/>
      <c r="O363" t="s" s="73">
        <v>821</v>
      </c>
      <c r="P363" t="s" s="73">
        <v>820</v>
      </c>
      <c r="Q363" t="s" s="78">
        <v>5</v>
      </c>
      <c r="R363" s="79">
        <f>100*S363</f>
        <v>25.2169006</v>
      </c>
      <c r="S363" s="80">
        <v>0.252169006</v>
      </c>
      <c r="T363" s="28"/>
      <c r="U363" s="29">
        <v>71546</v>
      </c>
      <c r="V363" s="29">
        <v>42531</v>
      </c>
      <c r="W363" s="29">
        <v>105</v>
      </c>
      <c r="X363" s="29">
        <v>3554</v>
      </c>
      <c r="Y363" s="29">
        <v>10725</v>
      </c>
      <c r="Z363" s="31">
        <f>100*Y363/$V363</f>
        <v>25.216900613670</v>
      </c>
      <c r="AA363" s="29">
        <f>IF(Z363&gt;$V$8,1,0)</f>
        <v>0</v>
      </c>
      <c r="AB363" s="31">
        <f>IF($I363=Y$16,Z363,0)</f>
        <v>0</v>
      </c>
      <c r="AC363" s="29">
        <v>15746</v>
      </c>
      <c r="AD363" s="31">
        <f>100*AC363/$V363</f>
        <v>37.0224071853472</v>
      </c>
      <c r="AE363" s="29">
        <f>IF(AD363&gt;$V$8,1,0)</f>
        <v>0</v>
      </c>
      <c r="AF363" s="31">
        <f>IF($I363=AC$16,AD363,0)</f>
        <v>0</v>
      </c>
      <c r="AG363" s="29">
        <v>1590</v>
      </c>
      <c r="AH363" s="31">
        <f>100*AG363/$V363</f>
        <v>3.73844960146717</v>
      </c>
      <c r="AI363" s="29">
        <f>IF(AH363&gt;$V$8,1,0)</f>
        <v>0</v>
      </c>
      <c r="AJ363" s="31">
        <f>IF($I363=AG$16,AH363,0)</f>
        <v>0</v>
      </c>
      <c r="AK363" s="29">
        <v>12192</v>
      </c>
      <c r="AL363" s="31">
        <f>100*AK363/$V363</f>
        <v>28.6661493969105</v>
      </c>
      <c r="AM363" s="29">
        <f>IF(AL363&gt;$V$8,1,0)</f>
        <v>0</v>
      </c>
      <c r="AN363" s="31">
        <f>IF($I363=AK$16,AL363,0)</f>
        <v>28.6661493969105</v>
      </c>
      <c r="AO363" s="29">
        <v>2278</v>
      </c>
      <c r="AP363" s="31">
        <f>100*AO363/$V363</f>
        <v>5.35609320260516</v>
      </c>
      <c r="AQ363" s="29">
        <f>IF(AP363&gt;$V$8,1,0)</f>
        <v>0</v>
      </c>
      <c r="AR363" s="31">
        <f>IF($I363=AO$16,AP363,0)</f>
        <v>0</v>
      </c>
      <c r="AS363" s="29">
        <v>0</v>
      </c>
      <c r="AT363" s="31">
        <f>100*AS363/$V363</f>
        <v>0</v>
      </c>
      <c r="AU363" s="29">
        <f>IF(AT363&gt;$V$8,1,0)</f>
        <v>0</v>
      </c>
      <c r="AV363" s="31">
        <f>IF($I363=AS$16,AT363,0)</f>
        <v>0</v>
      </c>
      <c r="AW363" s="29">
        <v>0</v>
      </c>
      <c r="AX363" s="31">
        <f>100*AW363/$V363</f>
        <v>0</v>
      </c>
      <c r="AY363" s="29">
        <f>IF(AX363&gt;$V$8,1,0)</f>
        <v>0</v>
      </c>
      <c r="AZ363" s="31">
        <f>IF($I363=AW$16,AX363,0)</f>
        <v>0</v>
      </c>
      <c r="BA363" s="29">
        <v>0</v>
      </c>
      <c r="BB363" s="31">
        <f>100*BA363/$V363</f>
        <v>0</v>
      </c>
      <c r="BC363" s="29">
        <f>IF(BB363&gt;$V$8,1,0)</f>
        <v>0</v>
      </c>
      <c r="BD363" s="31">
        <f>IF($I363=BA$16,BB363,0)</f>
        <v>0</v>
      </c>
      <c r="BE363" s="29">
        <v>0</v>
      </c>
      <c r="BF363" s="31">
        <f>100*BE363/$V363</f>
        <v>0</v>
      </c>
      <c r="BG363" s="29">
        <f>IF(BF363&gt;$V$8,1,0)</f>
        <v>0</v>
      </c>
      <c r="BH363" s="31">
        <f>IF($I363=BE$16,BF363,0)</f>
        <v>0</v>
      </c>
      <c r="BI363" s="29">
        <v>0</v>
      </c>
      <c r="BJ363" s="31">
        <f>100*BI363/$V363</f>
        <v>0</v>
      </c>
      <c r="BK363" s="29">
        <f>IF(BJ363&gt;$V$8,1,0)</f>
        <v>0</v>
      </c>
      <c r="BL363" s="31">
        <f>IF($I363=BI$16,BJ363,0)</f>
        <v>0</v>
      </c>
      <c r="BM363" s="29">
        <v>0</v>
      </c>
      <c r="BN363" s="31">
        <f>100*BM363/$V363</f>
        <v>0</v>
      </c>
      <c r="BO363" s="29">
        <f>IF(BN363&gt;$V$8,1,0)</f>
        <v>0</v>
      </c>
      <c r="BP363" s="31">
        <f>IF($I363=BM$16,BN363,0)</f>
        <v>0</v>
      </c>
      <c r="BQ363" s="29">
        <v>0</v>
      </c>
      <c r="BR363" s="31">
        <f>100*BQ363/$V363</f>
        <v>0</v>
      </c>
      <c r="BS363" s="29">
        <f>IF(BR363&gt;$V$8,1,0)</f>
        <v>0</v>
      </c>
      <c r="BT363" s="31">
        <f>IF($I363=BQ$16,BR363,0)</f>
        <v>0</v>
      </c>
      <c r="BU363" s="29">
        <v>0</v>
      </c>
      <c r="BV363" s="31">
        <f>100*BU363/$V363</f>
        <v>0</v>
      </c>
      <c r="BW363" s="29">
        <f>IF(BV363&gt;$V$8,1,0)</f>
        <v>0</v>
      </c>
      <c r="BX363" s="31">
        <f>IF($I363=BU$16,BV363,0)</f>
        <v>0</v>
      </c>
      <c r="BY363" s="29">
        <v>250</v>
      </c>
      <c r="BZ363" s="29">
        <v>0</v>
      </c>
      <c r="CA363" s="28"/>
      <c r="CB363" s="20"/>
      <c r="CC363" s="21"/>
    </row>
    <row r="364" ht="15.75" customHeight="1">
      <c r="A364" t="s" s="32">
        <v>822</v>
      </c>
      <c r="B364" t="s" s="71">
        <f>_xlfn.IFS(H364=0,F364,K364=1,I364,L364=1,Q364)</f>
        <v>5</v>
      </c>
      <c r="C364" s="72">
        <f>_xlfn.IFS(H364=0,G364,K364=1,J364,L364=1,R364)</f>
        <v>31.8654100459688</v>
      </c>
      <c r="D364" t="s" s="68">
        <f>IF(F364="Lab","over","under")</f>
        <v>111</v>
      </c>
      <c r="E364" t="s" s="68">
        <v>591</v>
      </c>
      <c r="F364" t="s" s="74">
        <v>9</v>
      </c>
      <c r="G364" s="81">
        <f>AD364</f>
        <v>36.947167355849</v>
      </c>
      <c r="H364" s="82">
        <f>K364+L364</f>
        <v>1</v>
      </c>
      <c r="I364" t="s" s="77">
        <v>5</v>
      </c>
      <c r="J364" s="81">
        <f>AB364</f>
        <v>31.8654100459688</v>
      </c>
      <c r="K364" s="82">
        <v>1</v>
      </c>
      <c r="L364" s="13"/>
      <c r="M364" t="s" s="68">
        <v>823</v>
      </c>
      <c r="N364" s="13"/>
      <c r="O364" t="s" s="68">
        <v>824</v>
      </c>
      <c r="P364" t="s" s="68">
        <v>822</v>
      </c>
      <c r="Q364" t="s" s="78">
        <v>17</v>
      </c>
      <c r="R364" s="83">
        <f>100*S364</f>
        <v>15.6755736</v>
      </c>
      <c r="S364" s="35">
        <v>0.156755736</v>
      </c>
      <c r="T364" s="16"/>
      <c r="U364" s="37">
        <v>74832</v>
      </c>
      <c r="V364" s="37">
        <v>47641</v>
      </c>
      <c r="W364" s="37">
        <v>206</v>
      </c>
      <c r="X364" s="37">
        <v>2421</v>
      </c>
      <c r="Y364" s="37">
        <v>15181</v>
      </c>
      <c r="Z364" s="38">
        <f>100*Y364/$V364</f>
        <v>31.8654100459688</v>
      </c>
      <c r="AA364" s="37">
        <f>IF(Z364&gt;$V$8,1,0)</f>
        <v>0</v>
      </c>
      <c r="AB364" s="38">
        <f>IF($I364=Y$16,Z364,0)</f>
        <v>31.8654100459688</v>
      </c>
      <c r="AC364" s="37">
        <v>17602</v>
      </c>
      <c r="AD364" s="38">
        <f>100*AC364/$V364</f>
        <v>36.947167355849</v>
      </c>
      <c r="AE364" s="37">
        <f>IF(AD364&gt;$V$8,1,0)</f>
        <v>0</v>
      </c>
      <c r="AF364" s="38">
        <f>IF($I364=AC$16,AD364,0)</f>
        <v>0</v>
      </c>
      <c r="AG364" s="37">
        <v>4300</v>
      </c>
      <c r="AH364" s="38">
        <f>100*AG364/$V364</f>
        <v>9.02583908818035</v>
      </c>
      <c r="AI364" s="37">
        <f>IF(AH364&gt;$V$8,1,0)</f>
        <v>0</v>
      </c>
      <c r="AJ364" s="38">
        <f>IF($I364=AG$16,AH364,0)</f>
        <v>0</v>
      </c>
      <c r="AK364" s="37">
        <v>7468</v>
      </c>
      <c r="AL364" s="38">
        <f>100*AK364/$V364</f>
        <v>15.6755735605886</v>
      </c>
      <c r="AM364" s="37">
        <f>IF(AL364&gt;$V$8,1,0)</f>
        <v>0</v>
      </c>
      <c r="AN364" s="38">
        <f>IF($I364=AK$16,AL364,0)</f>
        <v>0</v>
      </c>
      <c r="AO364" s="37">
        <v>2590</v>
      </c>
      <c r="AP364" s="38">
        <f>100*AO364/$V364</f>
        <v>5.43649377636909</v>
      </c>
      <c r="AQ364" s="37">
        <f>IF(AP364&gt;$V$8,1,0)</f>
        <v>0</v>
      </c>
      <c r="AR364" s="38">
        <f>IF($I364=AO$16,AP364,0)</f>
        <v>0</v>
      </c>
      <c r="AS364" s="37">
        <v>0</v>
      </c>
      <c r="AT364" s="38">
        <f>100*AS364/$V364</f>
        <v>0</v>
      </c>
      <c r="AU364" s="37">
        <f>IF(AT364&gt;$V$8,1,0)</f>
        <v>0</v>
      </c>
      <c r="AV364" s="38">
        <f>IF($I364=AS$16,AT364,0)</f>
        <v>0</v>
      </c>
      <c r="AW364" s="37">
        <v>0</v>
      </c>
      <c r="AX364" s="38">
        <f>100*AW364/$V364</f>
        <v>0</v>
      </c>
      <c r="AY364" s="37">
        <f>IF(AX364&gt;$V$8,1,0)</f>
        <v>0</v>
      </c>
      <c r="AZ364" s="38">
        <f>IF($I364=AW$16,AX364,0)</f>
        <v>0</v>
      </c>
      <c r="BA364" s="37">
        <v>0</v>
      </c>
      <c r="BB364" s="38">
        <f>100*BA364/$V364</f>
        <v>0</v>
      </c>
      <c r="BC364" s="37">
        <f>IF(BB364&gt;$V$8,1,0)</f>
        <v>0</v>
      </c>
      <c r="BD364" s="38">
        <f>IF($I364=BA$16,BB364,0)</f>
        <v>0</v>
      </c>
      <c r="BE364" s="37">
        <v>0</v>
      </c>
      <c r="BF364" s="38">
        <f>100*BE364/$V364</f>
        <v>0</v>
      </c>
      <c r="BG364" s="37">
        <f>IF(BF364&gt;$V$8,1,0)</f>
        <v>0</v>
      </c>
      <c r="BH364" s="38">
        <f>IF($I364=BE$16,BF364,0)</f>
        <v>0</v>
      </c>
      <c r="BI364" s="37">
        <v>0</v>
      </c>
      <c r="BJ364" s="38">
        <f>100*BI364/$V364</f>
        <v>0</v>
      </c>
      <c r="BK364" s="37">
        <f>IF(BJ364&gt;$V$8,1,0)</f>
        <v>0</v>
      </c>
      <c r="BL364" s="38">
        <f>IF($I364=BI$16,BJ364,0)</f>
        <v>0</v>
      </c>
      <c r="BM364" s="37">
        <v>0</v>
      </c>
      <c r="BN364" s="38">
        <f>100*BM364/$V364</f>
        <v>0</v>
      </c>
      <c r="BO364" s="37">
        <f>IF(BN364&gt;$V$8,1,0)</f>
        <v>0</v>
      </c>
      <c r="BP364" s="38">
        <f>IF($I364=BM$16,BN364,0)</f>
        <v>0</v>
      </c>
      <c r="BQ364" s="37">
        <v>0</v>
      </c>
      <c r="BR364" s="38">
        <f>100*BQ364/$V364</f>
        <v>0</v>
      </c>
      <c r="BS364" s="37">
        <f>IF(BR364&gt;$V$8,1,0)</f>
        <v>0</v>
      </c>
      <c r="BT364" s="38">
        <f>IF($I364=BQ$16,BR364,0)</f>
        <v>0</v>
      </c>
      <c r="BU364" s="37">
        <v>0</v>
      </c>
      <c r="BV364" s="38">
        <f>100*BU364/$V364</f>
        <v>0</v>
      </c>
      <c r="BW364" s="37">
        <f>IF(BV364&gt;$V$8,1,0)</f>
        <v>0</v>
      </c>
      <c r="BX364" s="38">
        <f>IF($I364=BU$16,BV364,0)</f>
        <v>0</v>
      </c>
      <c r="BY364" s="37">
        <v>0</v>
      </c>
      <c r="BZ364" s="37">
        <v>0</v>
      </c>
      <c r="CA364" s="16"/>
      <c r="CB364" s="20"/>
      <c r="CC364" s="21"/>
    </row>
    <row r="365" ht="15.75" customHeight="1">
      <c r="A365" t="s" s="32">
        <v>825</v>
      </c>
      <c r="B365" t="s" s="71">
        <f>_xlfn.IFS(H365=0,F365,K365=1,I365,L365=1,Q365)</f>
        <v>17</v>
      </c>
      <c r="C365" s="72">
        <f>_xlfn.IFS(H365=0,G365,K365=1,J365,L365=1,R365)</f>
        <v>21.9809283</v>
      </c>
      <c r="D365" t="s" s="73">
        <f>IF(F365="Lab","over","under")</f>
        <v>111</v>
      </c>
      <c r="E365" t="s" s="73">
        <v>591</v>
      </c>
      <c r="F365" t="s" s="74">
        <v>9</v>
      </c>
      <c r="G365" s="75">
        <f>AD365</f>
        <v>36.9203891975833</v>
      </c>
      <c r="H365" s="76">
        <f>K365+L365</f>
        <v>1</v>
      </c>
      <c r="I365" t="s" s="77">
        <v>5</v>
      </c>
      <c r="J365" s="75">
        <f>AB365</f>
        <v>28.4788780239245</v>
      </c>
      <c r="K365" s="25"/>
      <c r="L365" s="76">
        <v>1</v>
      </c>
      <c r="M365" s="25"/>
      <c r="N365" s="25"/>
      <c r="O365" t="s" s="73">
        <v>826</v>
      </c>
      <c r="P365" t="s" s="73">
        <v>825</v>
      </c>
      <c r="Q365" t="s" s="78">
        <v>17</v>
      </c>
      <c r="R365" s="79">
        <f>100*S365</f>
        <v>21.9809283</v>
      </c>
      <c r="S365" s="80">
        <v>0.219809283</v>
      </c>
      <c r="T365" s="28"/>
      <c r="U365" s="29">
        <v>71843</v>
      </c>
      <c r="V365" s="29">
        <v>41213</v>
      </c>
      <c r="W365" s="29">
        <v>105</v>
      </c>
      <c r="X365" s="29">
        <v>3479</v>
      </c>
      <c r="Y365" s="29">
        <v>11737</v>
      </c>
      <c r="Z365" s="31">
        <f>100*Y365/$V365</f>
        <v>28.4788780239245</v>
      </c>
      <c r="AA365" s="29">
        <f>IF(Z365&gt;$V$8,1,0)</f>
        <v>0</v>
      </c>
      <c r="AB365" s="31">
        <f>IF($I365=Y$16,Z365,0)</f>
        <v>28.4788780239245</v>
      </c>
      <c r="AC365" s="29">
        <v>15216</v>
      </c>
      <c r="AD365" s="31">
        <f>100*AC365/$V365</f>
        <v>36.9203891975833</v>
      </c>
      <c r="AE365" s="29">
        <f>IF(AD365&gt;$V$8,1,0)</f>
        <v>0</v>
      </c>
      <c r="AF365" s="31">
        <f>IF($I365=AC$16,AD365,0)</f>
        <v>0</v>
      </c>
      <c r="AG365" s="29">
        <v>1340</v>
      </c>
      <c r="AH365" s="31">
        <f>100*AG365/$V365</f>
        <v>3.25140125688496</v>
      </c>
      <c r="AI365" s="29">
        <f>IF(AH365&gt;$V$8,1,0)</f>
        <v>0</v>
      </c>
      <c r="AJ365" s="31">
        <f>IF($I365=AG$16,AH365,0)</f>
        <v>0</v>
      </c>
      <c r="AK365" s="29">
        <v>9059</v>
      </c>
      <c r="AL365" s="31">
        <f>100*AK365/$V365</f>
        <v>21.9809283478514</v>
      </c>
      <c r="AM365" s="29">
        <f>IF(AL365&gt;$V$8,1,0)</f>
        <v>0</v>
      </c>
      <c r="AN365" s="31">
        <f>IF($I365=AK$16,AL365,0)</f>
        <v>0</v>
      </c>
      <c r="AO365" s="29">
        <v>2894</v>
      </c>
      <c r="AP365" s="31">
        <f>100*AO365/$V365</f>
        <v>7.02205614733215</v>
      </c>
      <c r="AQ365" s="29">
        <f>IF(AP365&gt;$V$8,1,0)</f>
        <v>0</v>
      </c>
      <c r="AR365" s="31">
        <f>IF($I365=AO$16,AP365,0)</f>
        <v>0</v>
      </c>
      <c r="AS365" s="29">
        <v>0</v>
      </c>
      <c r="AT365" s="31">
        <f>100*AS365/$V365</f>
        <v>0</v>
      </c>
      <c r="AU365" s="29">
        <f>IF(AT365&gt;$V$8,1,0)</f>
        <v>0</v>
      </c>
      <c r="AV365" s="31">
        <f>IF($I365=AS$16,AT365,0)</f>
        <v>0</v>
      </c>
      <c r="AW365" s="29">
        <v>0</v>
      </c>
      <c r="AX365" s="31">
        <f>100*AW365/$V365</f>
        <v>0</v>
      </c>
      <c r="AY365" s="29">
        <f>IF(AX365&gt;$V$8,1,0)</f>
        <v>0</v>
      </c>
      <c r="AZ365" s="31">
        <f>IF($I365=AW$16,AX365,0)</f>
        <v>0</v>
      </c>
      <c r="BA365" s="29">
        <v>0</v>
      </c>
      <c r="BB365" s="31">
        <f>100*BA365/$V365</f>
        <v>0</v>
      </c>
      <c r="BC365" s="29">
        <f>IF(BB365&gt;$V$8,1,0)</f>
        <v>0</v>
      </c>
      <c r="BD365" s="31">
        <f>IF($I365=BA$16,BB365,0)</f>
        <v>0</v>
      </c>
      <c r="BE365" s="29">
        <v>0</v>
      </c>
      <c r="BF365" s="31">
        <f>100*BE365/$V365</f>
        <v>0</v>
      </c>
      <c r="BG365" s="29">
        <f>IF(BF365&gt;$V$8,1,0)</f>
        <v>0</v>
      </c>
      <c r="BH365" s="31">
        <f>IF($I365=BE$16,BF365,0)</f>
        <v>0</v>
      </c>
      <c r="BI365" s="29">
        <v>0</v>
      </c>
      <c r="BJ365" s="31">
        <f>100*BI365/$V365</f>
        <v>0</v>
      </c>
      <c r="BK365" s="29">
        <f>IF(BJ365&gt;$V$8,1,0)</f>
        <v>0</v>
      </c>
      <c r="BL365" s="31">
        <f>IF($I365=BI$16,BJ365,0)</f>
        <v>0</v>
      </c>
      <c r="BM365" s="29">
        <v>0</v>
      </c>
      <c r="BN365" s="31">
        <f>100*BM365/$V365</f>
        <v>0</v>
      </c>
      <c r="BO365" s="29">
        <f>IF(BN365&gt;$V$8,1,0)</f>
        <v>0</v>
      </c>
      <c r="BP365" s="31">
        <f>IF($I365=BM$16,BN365,0)</f>
        <v>0</v>
      </c>
      <c r="BQ365" s="29">
        <v>0</v>
      </c>
      <c r="BR365" s="31">
        <f>100*BQ365/$V365</f>
        <v>0</v>
      </c>
      <c r="BS365" s="29">
        <f>IF(BR365&gt;$V$8,1,0)</f>
        <v>0</v>
      </c>
      <c r="BT365" s="31">
        <f>IF($I365=BQ$16,BR365,0)</f>
        <v>0</v>
      </c>
      <c r="BU365" s="29">
        <v>0</v>
      </c>
      <c r="BV365" s="31">
        <f>100*BU365/$V365</f>
        <v>0</v>
      </c>
      <c r="BW365" s="29">
        <f>IF(BV365&gt;$V$8,1,0)</f>
        <v>0</v>
      </c>
      <c r="BX365" s="31">
        <f>IF($I365=BU$16,BV365,0)</f>
        <v>0</v>
      </c>
      <c r="BY365" s="29">
        <v>203</v>
      </c>
      <c r="BZ365" s="29">
        <v>0</v>
      </c>
      <c r="CA365" s="28"/>
      <c r="CB365" s="20"/>
      <c r="CC365" s="21"/>
    </row>
    <row r="366" ht="15.75" customHeight="1">
      <c r="A366" t="s" s="32">
        <v>827</v>
      </c>
      <c r="B366" t="s" s="71">
        <f>_xlfn.IFS(H366=0,F366,K366=1,I366,L366=1,Q366)</f>
        <v>17</v>
      </c>
      <c r="C366" s="72">
        <f>_xlfn.IFS(H366=0,G366,K366=1,J366,L366=1,R366)</f>
        <v>25.177394</v>
      </c>
      <c r="D366" t="s" s="68">
        <f>IF(F366="Lab","over","under")</f>
        <v>111</v>
      </c>
      <c r="E366" t="s" s="68">
        <v>591</v>
      </c>
      <c r="F366" t="s" s="74">
        <v>9</v>
      </c>
      <c r="G366" s="81">
        <f>AD366</f>
        <v>36.9073783359498</v>
      </c>
      <c r="H366" s="82">
        <f>K366+L366</f>
        <v>1</v>
      </c>
      <c r="I366" t="s" s="77">
        <v>5</v>
      </c>
      <c r="J366" s="81">
        <f>AB366</f>
        <v>26.2794348508634</v>
      </c>
      <c r="K366" s="13"/>
      <c r="L366" s="82">
        <v>1</v>
      </c>
      <c r="M366" s="13"/>
      <c r="N366" s="13"/>
      <c r="O366" t="s" s="68">
        <v>828</v>
      </c>
      <c r="P366" t="s" s="68">
        <v>827</v>
      </c>
      <c r="Q366" t="s" s="78">
        <v>17</v>
      </c>
      <c r="R366" s="83">
        <f>100*S366</f>
        <v>25.177394</v>
      </c>
      <c r="S366" s="35">
        <v>0.25177394</v>
      </c>
      <c r="T366" s="16"/>
      <c r="U366" s="37">
        <v>74098</v>
      </c>
      <c r="V366" s="37">
        <v>31850</v>
      </c>
      <c r="W366" s="37">
        <v>139</v>
      </c>
      <c r="X366" s="37">
        <v>3385</v>
      </c>
      <c r="Y366" s="37">
        <v>8370</v>
      </c>
      <c r="Z366" s="38">
        <f>100*Y366/$V366</f>
        <v>26.2794348508634</v>
      </c>
      <c r="AA366" s="37">
        <f>IF(Z366&gt;$V$8,1,0)</f>
        <v>0</v>
      </c>
      <c r="AB366" s="38">
        <f>IF($I366=Y$16,Z366,0)</f>
        <v>26.2794348508634</v>
      </c>
      <c r="AC366" s="37">
        <v>11755</v>
      </c>
      <c r="AD366" s="38">
        <f>100*AC366/$V366</f>
        <v>36.9073783359498</v>
      </c>
      <c r="AE366" s="37">
        <f>IF(AD366&gt;$V$8,1,0)</f>
        <v>0</v>
      </c>
      <c r="AF366" s="38">
        <f>IF($I366=AC$16,AD366,0)</f>
        <v>0</v>
      </c>
      <c r="AG366" s="37">
        <v>592</v>
      </c>
      <c r="AH366" s="38">
        <f>100*AG366/$V366</f>
        <v>1.85871271585557</v>
      </c>
      <c r="AI366" s="37">
        <f>IF(AH366&gt;$V$8,1,0)</f>
        <v>0</v>
      </c>
      <c r="AJ366" s="38">
        <f>IF($I366=AG$16,AH366,0)</f>
        <v>0</v>
      </c>
      <c r="AK366" s="37">
        <v>8019</v>
      </c>
      <c r="AL366" s="38">
        <f>100*AK366/$V366</f>
        <v>25.1773940345369</v>
      </c>
      <c r="AM366" s="37">
        <f>IF(AL366&gt;$V$8,1,0)</f>
        <v>0</v>
      </c>
      <c r="AN366" s="38">
        <f>IF($I366=AK$16,AL366,0)</f>
        <v>0</v>
      </c>
      <c r="AO366" s="37">
        <v>1509</v>
      </c>
      <c r="AP366" s="38">
        <f>100*AO366/$V366</f>
        <v>4.73783359497645</v>
      </c>
      <c r="AQ366" s="37">
        <f>IF(AP366&gt;$V$8,1,0)</f>
        <v>0</v>
      </c>
      <c r="AR366" s="38">
        <f>IF($I366=AO$16,AP366,0)</f>
        <v>0</v>
      </c>
      <c r="AS366" s="37">
        <v>0</v>
      </c>
      <c r="AT366" s="38">
        <f>100*AS366/$V366</f>
        <v>0</v>
      </c>
      <c r="AU366" s="37">
        <f>IF(AT366&gt;$V$8,1,0)</f>
        <v>0</v>
      </c>
      <c r="AV366" s="38">
        <f>IF($I366=AS$16,AT366,0)</f>
        <v>0</v>
      </c>
      <c r="AW366" s="37">
        <v>0</v>
      </c>
      <c r="AX366" s="38">
        <f>100*AW366/$V366</f>
        <v>0</v>
      </c>
      <c r="AY366" s="37">
        <f>IF(AX366&gt;$V$8,1,0)</f>
        <v>0</v>
      </c>
      <c r="AZ366" s="38">
        <f>IF($I366=AW$16,AX366,0)</f>
        <v>0</v>
      </c>
      <c r="BA366" s="37">
        <v>0</v>
      </c>
      <c r="BB366" s="38">
        <f>100*BA366/$V366</f>
        <v>0</v>
      </c>
      <c r="BC366" s="37">
        <f>IF(BB366&gt;$V$8,1,0)</f>
        <v>0</v>
      </c>
      <c r="BD366" s="38">
        <f>IF($I366=BA$16,BB366,0)</f>
        <v>0</v>
      </c>
      <c r="BE366" s="37">
        <v>0</v>
      </c>
      <c r="BF366" s="38">
        <f>100*BE366/$V366</f>
        <v>0</v>
      </c>
      <c r="BG366" s="37">
        <f>IF(BF366&gt;$V$8,1,0)</f>
        <v>0</v>
      </c>
      <c r="BH366" s="38">
        <f>IF($I366=BE$16,BF366,0)</f>
        <v>0</v>
      </c>
      <c r="BI366" s="37">
        <v>0</v>
      </c>
      <c r="BJ366" s="38">
        <f>100*BI366/$V366</f>
        <v>0</v>
      </c>
      <c r="BK366" s="37">
        <f>IF(BJ366&gt;$V$8,1,0)</f>
        <v>0</v>
      </c>
      <c r="BL366" s="38">
        <f>IF($I366=BI$16,BJ366,0)</f>
        <v>0</v>
      </c>
      <c r="BM366" s="37">
        <v>0</v>
      </c>
      <c r="BN366" s="38">
        <f>100*BM366/$V366</f>
        <v>0</v>
      </c>
      <c r="BO366" s="37">
        <f>IF(BN366&gt;$V$8,1,0)</f>
        <v>0</v>
      </c>
      <c r="BP366" s="38">
        <f>IF($I366=BM$16,BN366,0)</f>
        <v>0</v>
      </c>
      <c r="BQ366" s="37">
        <v>0</v>
      </c>
      <c r="BR366" s="38">
        <f>100*BQ366/$V366</f>
        <v>0</v>
      </c>
      <c r="BS366" s="37">
        <f>IF(BR366&gt;$V$8,1,0)</f>
        <v>0</v>
      </c>
      <c r="BT366" s="38">
        <f>IF($I366=BQ$16,BR366,0)</f>
        <v>0</v>
      </c>
      <c r="BU366" s="37">
        <v>0</v>
      </c>
      <c r="BV366" s="38">
        <f>100*BU366/$V366</f>
        <v>0</v>
      </c>
      <c r="BW366" s="37">
        <f>IF(BV366&gt;$V$8,1,0)</f>
        <v>0</v>
      </c>
      <c r="BX366" s="38">
        <f>IF($I366=BU$16,BV366,0)</f>
        <v>0</v>
      </c>
      <c r="BY366" s="37">
        <v>0</v>
      </c>
      <c r="BZ366" s="37">
        <v>0</v>
      </c>
      <c r="CA366" s="16"/>
      <c r="CB366" s="20"/>
      <c r="CC366" s="21"/>
    </row>
    <row r="367" ht="15.75" customHeight="1">
      <c r="A367" t="s" s="32">
        <v>829</v>
      </c>
      <c r="B367" t="s" s="71">
        <f>_xlfn.IFS(H367=0,F367,K367=1,I367,L367=1,Q367)</f>
        <v>9</v>
      </c>
      <c r="C367" s="72">
        <f>_xlfn.IFS(H367=0,G367,K367=1,J367,L367=1,R367)</f>
        <v>36.7361530039994</v>
      </c>
      <c r="D367" t="s" s="73">
        <f>IF(F367="Lab","over","under")</f>
        <v>111</v>
      </c>
      <c r="E367" t="s" s="73">
        <v>591</v>
      </c>
      <c r="F367" t="s" s="74">
        <v>9</v>
      </c>
      <c r="G367" s="75">
        <f>AD367</f>
        <v>36.7361530039994</v>
      </c>
      <c r="H367" s="76">
        <f>K367+L367</f>
        <v>0</v>
      </c>
      <c r="I367" t="s" s="77">
        <v>29</v>
      </c>
      <c r="J367" s="75">
        <f>AZ367</f>
        <v>21.0536899255982</v>
      </c>
      <c r="K367" s="25"/>
      <c r="L367" s="25"/>
      <c r="M367" s="25"/>
      <c r="N367" s="25"/>
      <c r="O367" t="s" s="73">
        <v>830</v>
      </c>
      <c r="P367" t="s" s="73">
        <v>829</v>
      </c>
      <c r="Q367" t="s" s="78">
        <v>5</v>
      </c>
      <c r="R367" s="79">
        <f>100*S367</f>
        <v>15.2713542</v>
      </c>
      <c r="S367" s="80">
        <v>0.152713542</v>
      </c>
      <c r="T367" s="28"/>
      <c r="U367" s="29">
        <v>75697</v>
      </c>
      <c r="V367" s="29">
        <v>44757</v>
      </c>
      <c r="W367" s="29">
        <v>195</v>
      </c>
      <c r="X367" s="29">
        <v>7019</v>
      </c>
      <c r="Y367" s="29">
        <v>6835</v>
      </c>
      <c r="Z367" s="31">
        <f>100*Y367/$V367</f>
        <v>15.2713542015774</v>
      </c>
      <c r="AA367" s="29">
        <f>IF(Z367&gt;$V$8,1,0)</f>
        <v>0</v>
      </c>
      <c r="AB367" s="31">
        <f>IF($I367=Y$16,Z367,0)</f>
        <v>0</v>
      </c>
      <c r="AC367" s="29">
        <v>16442</v>
      </c>
      <c r="AD367" s="31">
        <f>100*AC367/$V367</f>
        <v>36.7361530039994</v>
      </c>
      <c r="AE367" s="29">
        <f>IF(AD367&gt;$V$8,1,0)</f>
        <v>0</v>
      </c>
      <c r="AF367" s="31">
        <f>IF($I367=AC$16,AD367,0)</f>
        <v>0</v>
      </c>
      <c r="AG367" s="29">
        <v>1921</v>
      </c>
      <c r="AH367" s="31">
        <f>100*AG367/$V367</f>
        <v>4.29206604553478</v>
      </c>
      <c r="AI367" s="29">
        <f>IF(AH367&gt;$V$8,1,0)</f>
        <v>0</v>
      </c>
      <c r="AJ367" s="31">
        <f>IF($I367=AG$16,AH367,0)</f>
        <v>0</v>
      </c>
      <c r="AK367" s="29">
        <v>5626</v>
      </c>
      <c r="AL367" s="31">
        <f>100*AK367/$V367</f>
        <v>12.5701007663606</v>
      </c>
      <c r="AM367" s="29">
        <f>IF(AL367&gt;$V$8,1,0)</f>
        <v>0</v>
      </c>
      <c r="AN367" s="31">
        <f>IF($I367=AK$16,AL367,0)</f>
        <v>0</v>
      </c>
      <c r="AO367" s="29">
        <v>3157</v>
      </c>
      <c r="AP367" s="31">
        <f>100*AO367/$V367</f>
        <v>7.05364523985075</v>
      </c>
      <c r="AQ367" s="29">
        <f>IF(AP367&gt;$V$8,1,0)</f>
        <v>0</v>
      </c>
      <c r="AR367" s="31">
        <f>IF($I367=AO$16,AP367,0)</f>
        <v>0</v>
      </c>
      <c r="AS367" s="29">
        <v>0</v>
      </c>
      <c r="AT367" s="31">
        <f>100*AS367/$V367</f>
        <v>0</v>
      </c>
      <c r="AU367" s="29">
        <f>IF(AT367&gt;$V$8,1,0)</f>
        <v>0</v>
      </c>
      <c r="AV367" s="31">
        <f>IF($I367=AS$16,AT367,0)</f>
        <v>0</v>
      </c>
      <c r="AW367" s="29">
        <v>9423</v>
      </c>
      <c r="AX367" s="31">
        <f>100*AW367/$V367</f>
        <v>21.0536899255982</v>
      </c>
      <c r="AY367" s="29">
        <f>IF(AX367&gt;$V$8,1,0)</f>
        <v>0</v>
      </c>
      <c r="AZ367" s="31">
        <f>IF($I367=AW$16,AX367,0)</f>
        <v>21.0536899255982</v>
      </c>
      <c r="BA367" s="29">
        <v>0</v>
      </c>
      <c r="BB367" s="31">
        <f>100*BA367/$V367</f>
        <v>0</v>
      </c>
      <c r="BC367" s="29">
        <f>IF(BB367&gt;$V$8,1,0)</f>
        <v>0</v>
      </c>
      <c r="BD367" s="31">
        <f>IF($I367=BA$16,BB367,0)</f>
        <v>0</v>
      </c>
      <c r="BE367" s="29">
        <v>0</v>
      </c>
      <c r="BF367" s="31">
        <f>100*BE367/$V367</f>
        <v>0</v>
      </c>
      <c r="BG367" s="29">
        <f>IF(BF367&gt;$V$8,1,0)</f>
        <v>0</v>
      </c>
      <c r="BH367" s="31">
        <f>IF($I367=BE$16,BF367,0)</f>
        <v>0</v>
      </c>
      <c r="BI367" s="29">
        <v>0</v>
      </c>
      <c r="BJ367" s="31">
        <f>100*BI367/$V367</f>
        <v>0</v>
      </c>
      <c r="BK367" s="29">
        <f>IF(BJ367&gt;$V$8,1,0)</f>
        <v>0</v>
      </c>
      <c r="BL367" s="31">
        <f>IF($I367=BI$16,BJ367,0)</f>
        <v>0</v>
      </c>
      <c r="BM367" s="29">
        <v>0</v>
      </c>
      <c r="BN367" s="31">
        <f>100*BM367/$V367</f>
        <v>0</v>
      </c>
      <c r="BO367" s="29">
        <f>IF(BN367&gt;$V$8,1,0)</f>
        <v>0</v>
      </c>
      <c r="BP367" s="31">
        <f>IF($I367=BM$16,BN367,0)</f>
        <v>0</v>
      </c>
      <c r="BQ367" s="29">
        <v>0</v>
      </c>
      <c r="BR367" s="31">
        <f>100*BQ367/$V367</f>
        <v>0</v>
      </c>
      <c r="BS367" s="29">
        <f>IF(BR367&gt;$V$8,1,0)</f>
        <v>0</v>
      </c>
      <c r="BT367" s="31">
        <f>IF($I367=BQ$16,BR367,0)</f>
        <v>0</v>
      </c>
      <c r="BU367" s="29">
        <v>0</v>
      </c>
      <c r="BV367" s="31">
        <f>100*BU367/$V367</f>
        <v>0</v>
      </c>
      <c r="BW367" s="29">
        <f>IF(BV367&gt;$V$8,1,0)</f>
        <v>0</v>
      </c>
      <c r="BX367" s="31">
        <f>IF($I367=BU$16,BV367,0)</f>
        <v>0</v>
      </c>
      <c r="BY367" s="29">
        <v>0</v>
      </c>
      <c r="BZ367" s="29">
        <v>0</v>
      </c>
      <c r="CA367" s="28"/>
      <c r="CB367" s="20"/>
      <c r="CC367" s="21"/>
    </row>
    <row r="368" ht="15.75" customHeight="1">
      <c r="A368" t="s" s="32">
        <v>831</v>
      </c>
      <c r="B368" t="s" s="71">
        <f>_xlfn.IFS(H368=0,F368,K368=1,I368,L368=1,Q368)</f>
        <v>5</v>
      </c>
      <c r="C368" s="72">
        <f>_xlfn.IFS(H368=0,G368,K368=1,J368,L368=1,R368)</f>
        <v>26.1818479618369</v>
      </c>
      <c r="D368" t="s" s="68">
        <f>IF(F368="Lab","over","under")</f>
        <v>111</v>
      </c>
      <c r="E368" t="s" s="68">
        <v>591</v>
      </c>
      <c r="F368" t="s" s="74">
        <v>9</v>
      </c>
      <c r="G368" s="81">
        <f>AD368</f>
        <v>36.5559036095244</v>
      </c>
      <c r="H368" s="82">
        <f>K368+L368</f>
        <v>1</v>
      </c>
      <c r="I368" t="s" s="77">
        <v>5</v>
      </c>
      <c r="J368" s="81">
        <f>AB368</f>
        <v>26.1818479618369</v>
      </c>
      <c r="K368" s="82">
        <v>1</v>
      </c>
      <c r="L368" s="13"/>
      <c r="M368" t="s" s="68">
        <v>832</v>
      </c>
      <c r="N368" s="13"/>
      <c r="O368" t="s" s="68">
        <v>833</v>
      </c>
      <c r="P368" t="s" s="68">
        <v>831</v>
      </c>
      <c r="Q368" t="s" s="78">
        <v>17</v>
      </c>
      <c r="R368" s="83">
        <f>100*S368</f>
        <v>15.7402289</v>
      </c>
      <c r="S368" s="35">
        <v>0.157402289</v>
      </c>
      <c r="T368" s="16"/>
      <c r="U368" s="37">
        <v>74190</v>
      </c>
      <c r="V368" s="37">
        <v>48843</v>
      </c>
      <c r="W368" s="37">
        <v>149</v>
      </c>
      <c r="X368" s="37">
        <v>5067</v>
      </c>
      <c r="Y368" s="37">
        <v>12788</v>
      </c>
      <c r="Z368" s="38">
        <f>100*Y368/$V368</f>
        <v>26.1818479618369</v>
      </c>
      <c r="AA368" s="37">
        <f>IF(Z368&gt;$V$8,1,0)</f>
        <v>0</v>
      </c>
      <c r="AB368" s="38">
        <f>IF($I368=Y$16,Z368,0)</f>
        <v>26.1818479618369</v>
      </c>
      <c r="AC368" s="37">
        <v>17855</v>
      </c>
      <c r="AD368" s="38">
        <f>100*AC368/$V368</f>
        <v>36.5559036095244</v>
      </c>
      <c r="AE368" s="37">
        <f>IF(AD368&gt;$V$8,1,0)</f>
        <v>0</v>
      </c>
      <c r="AF368" s="38">
        <f>IF($I368=AC$16,AD368,0)</f>
        <v>0</v>
      </c>
      <c r="AG368" s="37">
        <v>5169</v>
      </c>
      <c r="AH368" s="38">
        <f>100*AG368/$V368</f>
        <v>10.5828880289908</v>
      </c>
      <c r="AI368" s="37">
        <f>IF(AH368&gt;$V$8,1,0)</f>
        <v>0</v>
      </c>
      <c r="AJ368" s="38">
        <f>IF($I368=AG$16,AH368,0)</f>
        <v>0</v>
      </c>
      <c r="AK368" s="37">
        <v>7688</v>
      </c>
      <c r="AL368" s="38">
        <f>100*AK368/$V368</f>
        <v>15.7402288966689</v>
      </c>
      <c r="AM368" s="37">
        <f>IF(AL368&gt;$V$8,1,0)</f>
        <v>0</v>
      </c>
      <c r="AN368" s="38">
        <f>IF($I368=AK$16,AL368,0)</f>
        <v>0</v>
      </c>
      <c r="AO368" s="37">
        <v>1743</v>
      </c>
      <c r="AP368" s="38">
        <f>100*AO368/$V368</f>
        <v>3.56857686874271</v>
      </c>
      <c r="AQ368" s="37">
        <f>IF(AP368&gt;$V$8,1,0)</f>
        <v>0</v>
      </c>
      <c r="AR368" s="38">
        <f>IF($I368=AO$16,AP368,0)</f>
        <v>0</v>
      </c>
      <c r="AS368" s="37">
        <v>0</v>
      </c>
      <c r="AT368" s="38">
        <f>100*AS368/$V368</f>
        <v>0</v>
      </c>
      <c r="AU368" s="37">
        <f>IF(AT368&gt;$V$8,1,0)</f>
        <v>0</v>
      </c>
      <c r="AV368" s="38">
        <f>IF($I368=AS$16,AT368,0)</f>
        <v>0</v>
      </c>
      <c r="AW368" s="37">
        <v>0</v>
      </c>
      <c r="AX368" s="38">
        <f>100*AW368/$V368</f>
        <v>0</v>
      </c>
      <c r="AY368" s="37">
        <f>IF(AX368&gt;$V$8,1,0)</f>
        <v>0</v>
      </c>
      <c r="AZ368" s="38">
        <f>IF($I368=AW$16,AX368,0)</f>
        <v>0</v>
      </c>
      <c r="BA368" s="37">
        <v>0</v>
      </c>
      <c r="BB368" s="38">
        <f>100*BA368/$V368</f>
        <v>0</v>
      </c>
      <c r="BC368" s="37">
        <f>IF(BB368&gt;$V$8,1,0)</f>
        <v>0</v>
      </c>
      <c r="BD368" s="38">
        <f>IF($I368=BA$16,BB368,0)</f>
        <v>0</v>
      </c>
      <c r="BE368" s="37">
        <v>0</v>
      </c>
      <c r="BF368" s="38">
        <f>100*BE368/$V368</f>
        <v>0</v>
      </c>
      <c r="BG368" s="37">
        <f>IF(BF368&gt;$V$8,1,0)</f>
        <v>0</v>
      </c>
      <c r="BH368" s="38">
        <f>IF($I368=BE$16,BF368,0)</f>
        <v>0</v>
      </c>
      <c r="BI368" s="37">
        <v>0</v>
      </c>
      <c r="BJ368" s="38">
        <f>100*BI368/$V368</f>
        <v>0</v>
      </c>
      <c r="BK368" s="37">
        <f>IF(BJ368&gt;$V$8,1,0)</f>
        <v>0</v>
      </c>
      <c r="BL368" s="38">
        <f>IF($I368=BI$16,BJ368,0)</f>
        <v>0</v>
      </c>
      <c r="BM368" s="37">
        <v>0</v>
      </c>
      <c r="BN368" s="38">
        <f>100*BM368/$V368</f>
        <v>0</v>
      </c>
      <c r="BO368" s="37">
        <f>IF(BN368&gt;$V$8,1,0)</f>
        <v>0</v>
      </c>
      <c r="BP368" s="38">
        <f>IF($I368=BM$16,BN368,0)</f>
        <v>0</v>
      </c>
      <c r="BQ368" s="37">
        <v>0</v>
      </c>
      <c r="BR368" s="38">
        <f>100*BQ368/$V368</f>
        <v>0</v>
      </c>
      <c r="BS368" s="37">
        <f>IF(BR368&gt;$V$8,1,0)</f>
        <v>0</v>
      </c>
      <c r="BT368" s="38">
        <f>IF($I368=BQ$16,BR368,0)</f>
        <v>0</v>
      </c>
      <c r="BU368" s="37">
        <v>0</v>
      </c>
      <c r="BV368" s="38">
        <f>100*BU368/$V368</f>
        <v>0</v>
      </c>
      <c r="BW368" s="37">
        <f>IF(BV368&gt;$V$8,1,0)</f>
        <v>0</v>
      </c>
      <c r="BX368" s="38">
        <f>IF($I368=BU$16,BV368,0)</f>
        <v>0</v>
      </c>
      <c r="BY368" s="37">
        <v>1009</v>
      </c>
      <c r="BZ368" s="37">
        <v>0</v>
      </c>
      <c r="CA368" s="16"/>
      <c r="CB368" s="20"/>
      <c r="CC368" s="21"/>
    </row>
    <row r="369" ht="15.75" customHeight="1">
      <c r="A369" t="s" s="32">
        <v>834</v>
      </c>
      <c r="B369" t="s" s="71">
        <f>_xlfn.IFS(H369=0,F369,K369=1,I369,L369=1,Q369)</f>
        <v>5</v>
      </c>
      <c r="C369" s="72">
        <f>_xlfn.IFS(H369=0,G369,K369=1,J369,L369=1,R369)</f>
        <v>32.5347580085396</v>
      </c>
      <c r="D369" t="s" s="73">
        <f>IF(F369="Lab","over","under")</f>
        <v>111</v>
      </c>
      <c r="E369" t="s" s="73">
        <v>591</v>
      </c>
      <c r="F369" t="s" s="74">
        <v>9</v>
      </c>
      <c r="G369" s="75">
        <f>AD369</f>
        <v>36.4848663315315</v>
      </c>
      <c r="H369" s="76">
        <f>K369+L369</f>
        <v>1</v>
      </c>
      <c r="I369" t="s" s="77">
        <v>5</v>
      </c>
      <c r="J369" s="75">
        <f>AB369</f>
        <v>32.5347580085396</v>
      </c>
      <c r="K369" s="76">
        <v>1</v>
      </c>
      <c r="L369" s="25"/>
      <c r="M369" t="s" s="73">
        <v>835</v>
      </c>
      <c r="N369" s="25"/>
      <c r="O369" t="s" s="73">
        <v>836</v>
      </c>
      <c r="P369" t="s" s="73">
        <v>834</v>
      </c>
      <c r="Q369" t="s" s="78">
        <v>17</v>
      </c>
      <c r="R369" s="79">
        <f>100*S369</f>
        <v>17.5756683</v>
      </c>
      <c r="S369" s="80">
        <v>0.175756683</v>
      </c>
      <c r="T369" s="28"/>
      <c r="U369" s="29">
        <v>69917</v>
      </c>
      <c r="V369" s="29">
        <v>47543</v>
      </c>
      <c r="W369" s="29">
        <v>153</v>
      </c>
      <c r="X369" s="29">
        <v>1878</v>
      </c>
      <c r="Y369" s="29">
        <v>15468</v>
      </c>
      <c r="Z369" s="31">
        <f>100*Y369/$V369</f>
        <v>32.5347580085396</v>
      </c>
      <c r="AA369" s="29">
        <f>IF(Z369&gt;$V$8,1,0)</f>
        <v>0</v>
      </c>
      <c r="AB369" s="31">
        <f>IF($I369=Y$16,Z369,0)</f>
        <v>32.5347580085396</v>
      </c>
      <c r="AC369" s="29">
        <v>17346</v>
      </c>
      <c r="AD369" s="31">
        <f>100*AC369/$V369</f>
        <v>36.4848663315315</v>
      </c>
      <c r="AE369" s="29">
        <f>IF(AD369&gt;$V$8,1,0)</f>
        <v>0</v>
      </c>
      <c r="AF369" s="31">
        <f>IF($I369=AC$16,AD369,0)</f>
        <v>0</v>
      </c>
      <c r="AG369" s="29">
        <v>2361</v>
      </c>
      <c r="AH369" s="31">
        <f>100*AG369/$V369</f>
        <v>4.96603075110952</v>
      </c>
      <c r="AI369" s="29">
        <f>IF(AH369&gt;$V$8,1,0)</f>
        <v>0</v>
      </c>
      <c r="AJ369" s="31">
        <f>IF($I369=AG$16,AH369,0)</f>
        <v>0</v>
      </c>
      <c r="AK369" s="29">
        <v>8356</v>
      </c>
      <c r="AL369" s="31">
        <f>100*AK369/$V369</f>
        <v>17.5756683423427</v>
      </c>
      <c r="AM369" s="29">
        <f>IF(AL369&gt;$V$8,1,0)</f>
        <v>0</v>
      </c>
      <c r="AN369" s="31">
        <f>IF($I369=AK$16,AL369,0)</f>
        <v>0</v>
      </c>
      <c r="AO369" s="29">
        <v>3547</v>
      </c>
      <c r="AP369" s="31">
        <f>100*AO369/$V369</f>
        <v>7.46061460151863</v>
      </c>
      <c r="AQ369" s="29">
        <f>IF(AP369&gt;$V$8,1,0)</f>
        <v>0</v>
      </c>
      <c r="AR369" s="31">
        <f>IF($I369=AO$16,AP369,0)</f>
        <v>0</v>
      </c>
      <c r="AS369" s="29">
        <v>0</v>
      </c>
      <c r="AT369" s="31">
        <f>100*AS369/$V369</f>
        <v>0</v>
      </c>
      <c r="AU369" s="29">
        <f>IF(AT369&gt;$V$8,1,0)</f>
        <v>0</v>
      </c>
      <c r="AV369" s="31">
        <f>IF($I369=AS$16,AT369,0)</f>
        <v>0</v>
      </c>
      <c r="AW369" s="29">
        <v>0</v>
      </c>
      <c r="AX369" s="31">
        <f>100*AW369/$V369</f>
        <v>0</v>
      </c>
      <c r="AY369" s="29">
        <f>IF(AX369&gt;$V$8,1,0)</f>
        <v>0</v>
      </c>
      <c r="AZ369" s="31">
        <f>IF($I369=AW$16,AX369,0)</f>
        <v>0</v>
      </c>
      <c r="BA369" s="29">
        <v>0</v>
      </c>
      <c r="BB369" s="31">
        <f>100*BA369/$V369</f>
        <v>0</v>
      </c>
      <c r="BC369" s="29">
        <f>IF(BB369&gt;$V$8,1,0)</f>
        <v>0</v>
      </c>
      <c r="BD369" s="31">
        <f>IF($I369=BA$16,BB369,0)</f>
        <v>0</v>
      </c>
      <c r="BE369" s="29">
        <v>0</v>
      </c>
      <c r="BF369" s="31">
        <f>100*BE369/$V369</f>
        <v>0</v>
      </c>
      <c r="BG369" s="29">
        <f>IF(BF369&gt;$V$8,1,0)</f>
        <v>0</v>
      </c>
      <c r="BH369" s="31">
        <f>IF($I369=BE$16,BF369,0)</f>
        <v>0</v>
      </c>
      <c r="BI369" s="29">
        <v>0</v>
      </c>
      <c r="BJ369" s="31">
        <f>100*BI369/$V369</f>
        <v>0</v>
      </c>
      <c r="BK369" s="29">
        <f>IF(BJ369&gt;$V$8,1,0)</f>
        <v>0</v>
      </c>
      <c r="BL369" s="31">
        <f>IF($I369=BI$16,BJ369,0)</f>
        <v>0</v>
      </c>
      <c r="BM369" s="29">
        <v>0</v>
      </c>
      <c r="BN369" s="31">
        <f>100*BM369/$V369</f>
        <v>0</v>
      </c>
      <c r="BO369" s="29">
        <f>IF(BN369&gt;$V$8,1,0)</f>
        <v>0</v>
      </c>
      <c r="BP369" s="31">
        <f>IF($I369=BM$16,BN369,0)</f>
        <v>0</v>
      </c>
      <c r="BQ369" s="29">
        <v>0</v>
      </c>
      <c r="BR369" s="31">
        <f>100*BQ369/$V369</f>
        <v>0</v>
      </c>
      <c r="BS369" s="29">
        <f>IF(BR369&gt;$V$8,1,0)</f>
        <v>0</v>
      </c>
      <c r="BT369" s="31">
        <f>IF($I369=BQ$16,BR369,0)</f>
        <v>0</v>
      </c>
      <c r="BU369" s="29">
        <v>0</v>
      </c>
      <c r="BV369" s="31">
        <f>100*BU369/$V369</f>
        <v>0</v>
      </c>
      <c r="BW369" s="29">
        <f>IF(BV369&gt;$V$8,1,0)</f>
        <v>0</v>
      </c>
      <c r="BX369" s="31">
        <f>IF($I369=BU$16,BV369,0)</f>
        <v>0</v>
      </c>
      <c r="BY369" s="29">
        <v>721</v>
      </c>
      <c r="BZ369" s="29">
        <v>0</v>
      </c>
      <c r="CA369" s="28"/>
      <c r="CB369" s="20"/>
      <c r="CC369" s="21"/>
    </row>
    <row r="370" ht="15.75" customHeight="1">
      <c r="A370" t="s" s="32">
        <v>837</v>
      </c>
      <c r="B370" t="s" s="71">
        <f>_xlfn.IFS(H370=0,F370,K370=1,I370,L370=1,Q370)</f>
        <v>17</v>
      </c>
      <c r="C370" s="72">
        <f>_xlfn.IFS(H370=0,G370,K370=1,J370,L370=1,R370)</f>
        <v>26.9364189</v>
      </c>
      <c r="D370" t="s" s="68">
        <f>IF(F370="Lab","over","under")</f>
        <v>111</v>
      </c>
      <c r="E370" t="s" s="68">
        <v>591</v>
      </c>
      <c r="F370" t="s" s="74">
        <v>9</v>
      </c>
      <c r="G370" s="81">
        <f>AD370</f>
        <v>36.484063976905</v>
      </c>
      <c r="H370" s="82">
        <f>K370+L370</f>
        <v>1</v>
      </c>
      <c r="I370" t="s" s="77">
        <v>5</v>
      </c>
      <c r="J370" s="81">
        <f>AB370</f>
        <v>29.208669941564</v>
      </c>
      <c r="K370" s="13"/>
      <c r="L370" s="82">
        <v>1</v>
      </c>
      <c r="M370" s="13"/>
      <c r="N370" s="13"/>
      <c r="O370" t="s" s="68">
        <v>838</v>
      </c>
      <c r="P370" t="s" s="68">
        <v>837</v>
      </c>
      <c r="Q370" t="s" s="78">
        <v>17</v>
      </c>
      <c r="R370" s="83">
        <f>100*S370</f>
        <v>26.9364189</v>
      </c>
      <c r="S370" s="35">
        <v>0.269364189</v>
      </c>
      <c r="T370" s="16"/>
      <c r="U370" s="37">
        <v>76974</v>
      </c>
      <c r="V370" s="37">
        <v>42953</v>
      </c>
      <c r="W370" s="37">
        <v>119</v>
      </c>
      <c r="X370" s="37">
        <v>3125</v>
      </c>
      <c r="Y370" s="37">
        <v>12546</v>
      </c>
      <c r="Z370" s="38">
        <f>100*Y370/$V370</f>
        <v>29.208669941564</v>
      </c>
      <c r="AA370" s="37">
        <f>IF(Z370&gt;$V$8,1,0)</f>
        <v>0</v>
      </c>
      <c r="AB370" s="38">
        <f>IF($I370=Y$16,Z370,0)</f>
        <v>29.208669941564</v>
      </c>
      <c r="AC370" s="37">
        <v>15671</v>
      </c>
      <c r="AD370" s="38">
        <f>100*AC370/$V370</f>
        <v>36.484063976905</v>
      </c>
      <c r="AE370" s="37">
        <f>IF(AD370&gt;$V$8,1,0)</f>
        <v>0</v>
      </c>
      <c r="AF370" s="38">
        <f>IF($I370=AC$16,AD370,0)</f>
        <v>0</v>
      </c>
      <c r="AG370" s="37">
        <v>1029</v>
      </c>
      <c r="AH370" s="38">
        <f>100*AG370/$V370</f>
        <v>2.39564174795707</v>
      </c>
      <c r="AI370" s="37">
        <f>IF(AH370&gt;$V$8,1,0)</f>
        <v>0</v>
      </c>
      <c r="AJ370" s="38">
        <f>IF($I370=AG$16,AH370,0)</f>
        <v>0</v>
      </c>
      <c r="AK370" s="37">
        <v>11570</v>
      </c>
      <c r="AL370" s="38">
        <f>100*AK370/$V370</f>
        <v>26.9364188764463</v>
      </c>
      <c r="AM370" s="37">
        <f>IF(AL370&gt;$V$8,1,0)</f>
        <v>0</v>
      </c>
      <c r="AN370" s="38">
        <f>IF($I370=AK$16,AL370,0)</f>
        <v>0</v>
      </c>
      <c r="AO370" s="37">
        <v>2137</v>
      </c>
      <c r="AP370" s="38">
        <f>100*AO370/$V370</f>
        <v>4.97520545712756</v>
      </c>
      <c r="AQ370" s="37">
        <f>IF(AP370&gt;$V$8,1,0)</f>
        <v>0</v>
      </c>
      <c r="AR370" s="38">
        <f>IF($I370=AO$16,AP370,0)</f>
        <v>0</v>
      </c>
      <c r="AS370" s="37">
        <v>0</v>
      </c>
      <c r="AT370" s="38">
        <f>100*AS370/$V370</f>
        <v>0</v>
      </c>
      <c r="AU370" s="37">
        <f>IF(AT370&gt;$V$8,1,0)</f>
        <v>0</v>
      </c>
      <c r="AV370" s="38">
        <f>IF($I370=AS$16,AT370,0)</f>
        <v>0</v>
      </c>
      <c r="AW370" s="37">
        <v>0</v>
      </c>
      <c r="AX370" s="38">
        <f>100*AW370/$V370</f>
        <v>0</v>
      </c>
      <c r="AY370" s="37">
        <f>IF(AX370&gt;$V$8,1,0)</f>
        <v>0</v>
      </c>
      <c r="AZ370" s="38">
        <f>IF($I370=AW$16,AX370,0)</f>
        <v>0</v>
      </c>
      <c r="BA370" s="37">
        <v>0</v>
      </c>
      <c r="BB370" s="38">
        <f>100*BA370/$V370</f>
        <v>0</v>
      </c>
      <c r="BC370" s="37">
        <f>IF(BB370&gt;$V$8,1,0)</f>
        <v>0</v>
      </c>
      <c r="BD370" s="38">
        <f>IF($I370=BA$16,BB370,0)</f>
        <v>0</v>
      </c>
      <c r="BE370" s="37">
        <v>0</v>
      </c>
      <c r="BF370" s="38">
        <f>100*BE370/$V370</f>
        <v>0</v>
      </c>
      <c r="BG370" s="37">
        <f>IF(BF370&gt;$V$8,1,0)</f>
        <v>0</v>
      </c>
      <c r="BH370" s="38">
        <f>IF($I370=BE$16,BF370,0)</f>
        <v>0</v>
      </c>
      <c r="BI370" s="37">
        <v>0</v>
      </c>
      <c r="BJ370" s="38">
        <f>100*BI370/$V370</f>
        <v>0</v>
      </c>
      <c r="BK370" s="37">
        <f>IF(BJ370&gt;$V$8,1,0)</f>
        <v>0</v>
      </c>
      <c r="BL370" s="38">
        <f>IF($I370=BI$16,BJ370,0)</f>
        <v>0</v>
      </c>
      <c r="BM370" s="37">
        <v>0</v>
      </c>
      <c r="BN370" s="38">
        <f>100*BM370/$V370</f>
        <v>0</v>
      </c>
      <c r="BO370" s="37">
        <f>IF(BN370&gt;$V$8,1,0)</f>
        <v>0</v>
      </c>
      <c r="BP370" s="38">
        <f>IF($I370=BM$16,BN370,0)</f>
        <v>0</v>
      </c>
      <c r="BQ370" s="37">
        <v>0</v>
      </c>
      <c r="BR370" s="38">
        <f>100*BQ370/$V370</f>
        <v>0</v>
      </c>
      <c r="BS370" s="37">
        <f>IF(BR370&gt;$V$8,1,0)</f>
        <v>0</v>
      </c>
      <c r="BT370" s="38">
        <f>IF($I370=BQ$16,BR370,0)</f>
        <v>0</v>
      </c>
      <c r="BU370" s="37">
        <v>0</v>
      </c>
      <c r="BV370" s="38">
        <f>100*BU370/$V370</f>
        <v>0</v>
      </c>
      <c r="BW370" s="37">
        <f>IF(BV370&gt;$V$8,1,0)</f>
        <v>0</v>
      </c>
      <c r="BX370" s="38">
        <f>IF($I370=BU$16,BV370,0)</f>
        <v>0</v>
      </c>
      <c r="BY370" s="37">
        <v>1437</v>
      </c>
      <c r="BZ370" s="37">
        <v>0</v>
      </c>
      <c r="CA370" s="16"/>
      <c r="CB370" s="20"/>
      <c r="CC370" s="21"/>
    </row>
    <row r="371" ht="15.75" customHeight="1">
      <c r="A371" t="s" s="32">
        <v>839</v>
      </c>
      <c r="B371" t="s" s="71">
        <f>_xlfn.IFS(H371=0,F371,K371=1,I371,L371=1,Q371)</f>
        <v>25</v>
      </c>
      <c r="C371" s="72">
        <f>_xlfn.IFS(H371=0,G371,K371=1,J371,L371=1,R371)</f>
        <v>26.3240179792847</v>
      </c>
      <c r="D371" t="s" s="73">
        <f>IF(F371="Lab","over","under")</f>
        <v>111</v>
      </c>
      <c r="E371" t="s" s="73">
        <v>591</v>
      </c>
      <c r="F371" t="s" s="74">
        <v>9</v>
      </c>
      <c r="G371" s="75">
        <f>AD371</f>
        <v>36.4715653703342</v>
      </c>
      <c r="H371" s="50">
        <f>K371+L371</f>
        <v>1</v>
      </c>
      <c r="I371" t="s" s="77">
        <v>25</v>
      </c>
      <c r="J371" s="75">
        <f>AV371</f>
        <v>26.3240179792847</v>
      </c>
      <c r="K371" s="50">
        <v>1</v>
      </c>
      <c r="L371" s="25"/>
      <c r="M371" s="25"/>
      <c r="N371" s="25"/>
      <c r="O371" t="s" s="73">
        <v>840</v>
      </c>
      <c r="P371" t="s" s="73">
        <v>839</v>
      </c>
      <c r="Q371" t="s" s="78">
        <v>5</v>
      </c>
      <c r="R371" s="79">
        <f>100*S371</f>
        <v>22.5889193</v>
      </c>
      <c r="S371" s="80">
        <v>0.225889193</v>
      </c>
      <c r="T371" s="28"/>
      <c r="U371" s="29">
        <v>70340</v>
      </c>
      <c r="V371" s="29">
        <v>40936</v>
      </c>
      <c r="W371" s="29">
        <v>120</v>
      </c>
      <c r="X371" s="29">
        <v>4154</v>
      </c>
      <c r="Y371" s="29">
        <v>9247</v>
      </c>
      <c r="Z371" s="31">
        <f>100*Y371/$V371</f>
        <v>22.5889192886457</v>
      </c>
      <c r="AA371" s="29">
        <f>IF(Z371&gt;$V$8,1,0)</f>
        <v>0</v>
      </c>
      <c r="AB371" s="31">
        <f>IF($I371=Y$16,Z371,0)</f>
        <v>0</v>
      </c>
      <c r="AC371" s="29">
        <v>14930</v>
      </c>
      <c r="AD371" s="31">
        <f>100*AC371/$V371</f>
        <v>36.4715653703342</v>
      </c>
      <c r="AE371" s="29">
        <f>IF(AD371&gt;$V$8,1,0)</f>
        <v>0</v>
      </c>
      <c r="AF371" s="31">
        <f>IF($I371=AC$16,AD371,0)</f>
        <v>0</v>
      </c>
      <c r="AG371" s="29">
        <v>1081</v>
      </c>
      <c r="AH371" s="31">
        <f>100*AG371/$V371</f>
        <v>2.64070744576901</v>
      </c>
      <c r="AI371" s="29">
        <f>IF(AH371&gt;$V$8,1,0)</f>
        <v>0</v>
      </c>
      <c r="AJ371" s="31">
        <f>IF($I371=AG$16,AH371,0)</f>
        <v>0</v>
      </c>
      <c r="AK371" s="29">
        <v>3544</v>
      </c>
      <c r="AL371" s="31">
        <f>100*AK371/$V371</f>
        <v>8.65741645495407</v>
      </c>
      <c r="AM371" s="29">
        <f>IF(AL371&gt;$V$8,1,0)</f>
        <v>0</v>
      </c>
      <c r="AN371" s="31">
        <f>IF($I371=AK$16,AL371,0)</f>
        <v>0</v>
      </c>
      <c r="AO371" s="29">
        <v>886</v>
      </c>
      <c r="AP371" s="31">
        <f>100*AO371/$V371</f>
        <v>2.16435411373852</v>
      </c>
      <c r="AQ371" s="29">
        <f>IF(AP371&gt;$V$8,1,0)</f>
        <v>0</v>
      </c>
      <c r="AR371" s="31">
        <f>IF($I371=AO$16,AP371,0)</f>
        <v>0</v>
      </c>
      <c r="AS371" s="29">
        <v>10776</v>
      </c>
      <c r="AT371" s="31">
        <f>100*AS371/$V371</f>
        <v>26.3240179792847</v>
      </c>
      <c r="AU371" s="29">
        <f>IF(AT371&gt;$V$8,1,0)</f>
        <v>0</v>
      </c>
      <c r="AV371" s="31">
        <f>IF($I371=AS$16,AT371,0)</f>
        <v>26.3240179792847</v>
      </c>
      <c r="AW371" s="29">
        <v>0</v>
      </c>
      <c r="AX371" s="31">
        <f>100*AW371/$V371</f>
        <v>0</v>
      </c>
      <c r="AY371" s="29">
        <f>IF(AX371&gt;$V$8,1,0)</f>
        <v>0</v>
      </c>
      <c r="AZ371" s="31">
        <f>IF($I371=AW$16,AX371,0)</f>
        <v>0</v>
      </c>
      <c r="BA371" s="29">
        <v>0</v>
      </c>
      <c r="BB371" s="31">
        <f>100*BA371/$V371</f>
        <v>0</v>
      </c>
      <c r="BC371" s="29">
        <f>IF(BB371&gt;$V$8,1,0)</f>
        <v>0</v>
      </c>
      <c r="BD371" s="31">
        <f>IF($I371=BA$16,BB371,0)</f>
        <v>0</v>
      </c>
      <c r="BE371" s="29">
        <v>0</v>
      </c>
      <c r="BF371" s="31">
        <f>100*BE371/$V371</f>
        <v>0</v>
      </c>
      <c r="BG371" s="29">
        <f>IF(BF371&gt;$V$8,1,0)</f>
        <v>0</v>
      </c>
      <c r="BH371" s="31">
        <f>IF($I371=BE$16,BF371,0)</f>
        <v>0</v>
      </c>
      <c r="BI371" s="29">
        <v>0</v>
      </c>
      <c r="BJ371" s="31">
        <f>100*BI371/$V371</f>
        <v>0</v>
      </c>
      <c r="BK371" s="29">
        <f>IF(BJ371&gt;$V$8,1,0)</f>
        <v>0</v>
      </c>
      <c r="BL371" s="31">
        <f>IF($I371=BI$16,BJ371,0)</f>
        <v>0</v>
      </c>
      <c r="BM371" s="29">
        <v>0</v>
      </c>
      <c r="BN371" s="31">
        <f>100*BM371/$V371</f>
        <v>0</v>
      </c>
      <c r="BO371" s="29">
        <f>IF(BN371&gt;$V$8,1,0)</f>
        <v>0</v>
      </c>
      <c r="BP371" s="31">
        <f>IF($I371=BM$16,BN371,0)</f>
        <v>0</v>
      </c>
      <c r="BQ371" s="29">
        <v>0</v>
      </c>
      <c r="BR371" s="31">
        <f>100*BQ371/$V371</f>
        <v>0</v>
      </c>
      <c r="BS371" s="29">
        <f>IF(BR371&gt;$V$8,1,0)</f>
        <v>0</v>
      </c>
      <c r="BT371" s="31">
        <f>IF($I371=BQ$16,BR371,0)</f>
        <v>0</v>
      </c>
      <c r="BU371" s="29">
        <v>0</v>
      </c>
      <c r="BV371" s="31">
        <f>100*BU371/$V371</f>
        <v>0</v>
      </c>
      <c r="BW371" s="29">
        <f>IF(BV371&gt;$V$8,1,0)</f>
        <v>0</v>
      </c>
      <c r="BX371" s="31">
        <f>IF($I371=BU$16,BV371,0)</f>
        <v>0</v>
      </c>
      <c r="BY371" s="29">
        <v>0</v>
      </c>
      <c r="BZ371" s="29">
        <v>0</v>
      </c>
      <c r="CA371" s="28"/>
      <c r="CB371" s="20"/>
      <c r="CC371" s="21"/>
    </row>
    <row r="372" ht="15.75" customHeight="1">
      <c r="A372" t="s" s="32">
        <v>841</v>
      </c>
      <c r="B372" t="s" s="71">
        <f>_xlfn.IFS(H372=0,F372,K372=1,I372,L372=1,Q372)</f>
        <v>9</v>
      </c>
      <c r="C372" s="72">
        <f>_xlfn.IFS(H372=0,G372,K372=1,J372,L372=1,R372)</f>
        <v>36.4427418945659</v>
      </c>
      <c r="D372" t="s" s="68">
        <f>IF(F372="Lab","over","under")</f>
        <v>111</v>
      </c>
      <c r="E372" t="s" s="68">
        <v>591</v>
      </c>
      <c r="F372" t="s" s="74">
        <v>9</v>
      </c>
      <c r="G372" s="81">
        <f>AD372</f>
        <v>36.4427418945659</v>
      </c>
      <c r="H372" s="82">
        <f>K372+L372</f>
        <v>0</v>
      </c>
      <c r="I372" t="s" s="77">
        <v>5</v>
      </c>
      <c r="J372" s="81">
        <f>AB372</f>
        <v>28.2637373788624</v>
      </c>
      <c r="K372" s="13"/>
      <c r="L372" s="13"/>
      <c r="M372" s="13"/>
      <c r="N372" s="13"/>
      <c r="O372" t="s" s="68">
        <v>842</v>
      </c>
      <c r="P372" t="s" s="68">
        <v>841</v>
      </c>
      <c r="Q372" t="s" s="78">
        <v>17</v>
      </c>
      <c r="R372" s="83">
        <f>100*S372</f>
        <v>16.8628545</v>
      </c>
      <c r="S372" s="35">
        <v>0.168628545</v>
      </c>
      <c r="T372" s="16"/>
      <c r="U372" s="37">
        <v>70259</v>
      </c>
      <c r="V372" s="37">
        <v>39418</v>
      </c>
      <c r="W372" s="37">
        <v>137</v>
      </c>
      <c r="X372" s="37">
        <v>3224</v>
      </c>
      <c r="Y372" s="37">
        <v>11141</v>
      </c>
      <c r="Z372" s="38">
        <f>100*Y372/$V372</f>
        <v>28.2637373788624</v>
      </c>
      <c r="AA372" s="37">
        <f>IF(Z372&gt;$V$8,1,0)</f>
        <v>0</v>
      </c>
      <c r="AB372" s="38">
        <f>IF($I372=Y$16,Z372,0)</f>
        <v>28.2637373788624</v>
      </c>
      <c r="AC372" s="37">
        <v>14365</v>
      </c>
      <c r="AD372" s="38">
        <f>100*AC372/$V372</f>
        <v>36.4427418945659</v>
      </c>
      <c r="AE372" s="37">
        <f>IF(AD372&gt;$V$8,1,0)</f>
        <v>0</v>
      </c>
      <c r="AF372" s="38">
        <f>IF($I372=AC$16,AD372,0)</f>
        <v>0</v>
      </c>
      <c r="AG372" s="37">
        <v>4311</v>
      </c>
      <c r="AH372" s="38">
        <f>100*AG372/$V372</f>
        <v>10.9366279364757</v>
      </c>
      <c r="AI372" s="37">
        <f>IF(AH372&gt;$V$8,1,0)</f>
        <v>0</v>
      </c>
      <c r="AJ372" s="38">
        <f>IF($I372=AG$16,AH372,0)</f>
        <v>0</v>
      </c>
      <c r="AK372" s="37">
        <v>6647</v>
      </c>
      <c r="AL372" s="38">
        <f>100*AK372/$V372</f>
        <v>16.8628545334619</v>
      </c>
      <c r="AM372" s="37">
        <f>IF(AL372&gt;$V$8,1,0)</f>
        <v>0</v>
      </c>
      <c r="AN372" s="38">
        <f>IF($I372=AK$16,AL372,0)</f>
        <v>0</v>
      </c>
      <c r="AO372" s="37">
        <v>2614</v>
      </c>
      <c r="AP372" s="38">
        <f>100*AO372/$V372</f>
        <v>6.63148815262063</v>
      </c>
      <c r="AQ372" s="37">
        <f>IF(AP372&gt;$V$8,1,0)</f>
        <v>0</v>
      </c>
      <c r="AR372" s="38">
        <f>IF($I372=AO$16,AP372,0)</f>
        <v>0</v>
      </c>
      <c r="AS372" s="37">
        <v>0</v>
      </c>
      <c r="AT372" s="38">
        <f>100*AS372/$V372</f>
        <v>0</v>
      </c>
      <c r="AU372" s="37">
        <f>IF(AT372&gt;$V$8,1,0)</f>
        <v>0</v>
      </c>
      <c r="AV372" s="38">
        <f>IF($I372=AS$16,AT372,0)</f>
        <v>0</v>
      </c>
      <c r="AW372" s="37">
        <v>0</v>
      </c>
      <c r="AX372" s="38">
        <f>100*AW372/$V372</f>
        <v>0</v>
      </c>
      <c r="AY372" s="37">
        <f>IF(AX372&gt;$V$8,1,0)</f>
        <v>0</v>
      </c>
      <c r="AZ372" s="38">
        <f>IF($I372=AW$16,AX372,0)</f>
        <v>0</v>
      </c>
      <c r="BA372" s="37">
        <v>0</v>
      </c>
      <c r="BB372" s="38">
        <f>100*BA372/$V372</f>
        <v>0</v>
      </c>
      <c r="BC372" s="37">
        <f>IF(BB372&gt;$V$8,1,0)</f>
        <v>0</v>
      </c>
      <c r="BD372" s="38">
        <f>IF($I372=BA$16,BB372,0)</f>
        <v>0</v>
      </c>
      <c r="BE372" s="37">
        <v>0</v>
      </c>
      <c r="BF372" s="38">
        <f>100*BE372/$V372</f>
        <v>0</v>
      </c>
      <c r="BG372" s="37">
        <f>IF(BF372&gt;$V$8,1,0)</f>
        <v>0</v>
      </c>
      <c r="BH372" s="38">
        <f>IF($I372=BE$16,BF372,0)</f>
        <v>0</v>
      </c>
      <c r="BI372" s="37">
        <v>0</v>
      </c>
      <c r="BJ372" s="38">
        <f>100*BI372/$V372</f>
        <v>0</v>
      </c>
      <c r="BK372" s="37">
        <f>IF(BJ372&gt;$V$8,1,0)</f>
        <v>0</v>
      </c>
      <c r="BL372" s="38">
        <f>IF($I372=BI$16,BJ372,0)</f>
        <v>0</v>
      </c>
      <c r="BM372" s="37">
        <v>0</v>
      </c>
      <c r="BN372" s="38">
        <f>100*BM372/$V372</f>
        <v>0</v>
      </c>
      <c r="BO372" s="37">
        <f>IF(BN372&gt;$V$8,1,0)</f>
        <v>0</v>
      </c>
      <c r="BP372" s="38">
        <f>IF($I372=BM$16,BN372,0)</f>
        <v>0</v>
      </c>
      <c r="BQ372" s="37">
        <v>0</v>
      </c>
      <c r="BR372" s="38">
        <f>100*BQ372/$V372</f>
        <v>0</v>
      </c>
      <c r="BS372" s="37">
        <f>IF(BR372&gt;$V$8,1,0)</f>
        <v>0</v>
      </c>
      <c r="BT372" s="38">
        <f>IF($I372=BQ$16,BR372,0)</f>
        <v>0</v>
      </c>
      <c r="BU372" s="37">
        <v>0</v>
      </c>
      <c r="BV372" s="38">
        <f>100*BU372/$V372</f>
        <v>0</v>
      </c>
      <c r="BW372" s="37">
        <f>IF(BV372&gt;$V$8,1,0)</f>
        <v>0</v>
      </c>
      <c r="BX372" s="38">
        <f>IF($I372=BU$16,BV372,0)</f>
        <v>0</v>
      </c>
      <c r="BY372" s="37">
        <v>226</v>
      </c>
      <c r="BZ372" s="37">
        <v>0</v>
      </c>
      <c r="CA372" s="16"/>
      <c r="CB372" s="20"/>
      <c r="CC372" s="21"/>
    </row>
    <row r="373" ht="15.75" customHeight="1">
      <c r="A373" t="s" s="32">
        <v>843</v>
      </c>
      <c r="B373" t="s" s="71">
        <f>_xlfn.IFS(H373=0,F373,K373=1,I373,L373=1,Q373)</f>
        <v>17</v>
      </c>
      <c r="C373" s="72">
        <f>_xlfn.IFS(H373=0,G373,K373=1,J373,L373=1,R373)</f>
        <v>22.6893077</v>
      </c>
      <c r="D373" t="s" s="73">
        <f>IF(F373="Lab","over","under")</f>
        <v>111</v>
      </c>
      <c r="E373" t="s" s="73">
        <v>591</v>
      </c>
      <c r="F373" t="s" s="74">
        <v>9</v>
      </c>
      <c r="G373" s="75">
        <f>AD373</f>
        <v>36.1634568923863</v>
      </c>
      <c r="H373" s="76">
        <f>K373+L373</f>
        <v>1</v>
      </c>
      <c r="I373" t="s" s="77">
        <v>5</v>
      </c>
      <c r="J373" s="75">
        <f>AB373</f>
        <v>31.2993258323554</v>
      </c>
      <c r="K373" s="25"/>
      <c r="L373" s="76">
        <v>1</v>
      </c>
      <c r="M373" s="25"/>
      <c r="N373" s="25"/>
      <c r="O373" t="s" s="73">
        <v>844</v>
      </c>
      <c r="P373" t="s" s="73">
        <v>843</v>
      </c>
      <c r="Q373" t="s" s="78">
        <v>17</v>
      </c>
      <c r="R373" s="79">
        <f>100*S373</f>
        <v>22.6893077</v>
      </c>
      <c r="S373" s="80">
        <v>0.226893077</v>
      </c>
      <c r="T373" s="28"/>
      <c r="U373" s="29">
        <v>57359</v>
      </c>
      <c r="V373" s="29">
        <v>43461</v>
      </c>
      <c r="W373" s="29">
        <v>118</v>
      </c>
      <c r="X373" s="29">
        <v>2114</v>
      </c>
      <c r="Y373" s="29">
        <v>13603</v>
      </c>
      <c r="Z373" s="31">
        <f>100*Y373/$V373</f>
        <v>31.2993258323554</v>
      </c>
      <c r="AA373" s="29">
        <f>IF(Z373&gt;$V$8,1,0)</f>
        <v>0</v>
      </c>
      <c r="AB373" s="31">
        <f>IF($I373=Y$16,Z373,0)</f>
        <v>31.2993258323554</v>
      </c>
      <c r="AC373" s="29">
        <v>15717</v>
      </c>
      <c r="AD373" s="31">
        <f>100*AC373/$V373</f>
        <v>36.1634568923863</v>
      </c>
      <c r="AE373" s="29">
        <f>IF(AD373&gt;$V$8,1,0)</f>
        <v>0</v>
      </c>
      <c r="AF373" s="31">
        <f>IF($I373=AC$16,AD373,0)</f>
        <v>0</v>
      </c>
      <c r="AG373" s="29">
        <v>2204</v>
      </c>
      <c r="AH373" s="31">
        <f>100*AG373/$V373</f>
        <v>5.07121327166885</v>
      </c>
      <c r="AI373" s="29">
        <f>IF(AH373&gt;$V$8,1,0)</f>
        <v>0</v>
      </c>
      <c r="AJ373" s="31">
        <f>IF($I373=AG$16,AH373,0)</f>
        <v>0</v>
      </c>
      <c r="AK373" s="29">
        <v>9861</v>
      </c>
      <c r="AL373" s="31">
        <f>100*AK373/$V373</f>
        <v>22.6893076551391</v>
      </c>
      <c r="AM373" s="29">
        <f>IF(AL373&gt;$V$8,1,0)</f>
        <v>0</v>
      </c>
      <c r="AN373" s="31">
        <f>IF($I373=AK$16,AL373,0)</f>
        <v>0</v>
      </c>
      <c r="AO373" s="29">
        <v>2076</v>
      </c>
      <c r="AP373" s="31">
        <f>100*AO373/$V373</f>
        <v>4.77669634845033</v>
      </c>
      <c r="AQ373" s="29">
        <f>IF(AP373&gt;$V$8,1,0)</f>
        <v>0</v>
      </c>
      <c r="AR373" s="31">
        <f>IF($I373=AO$16,AP373,0)</f>
        <v>0</v>
      </c>
      <c r="AS373" s="29">
        <v>0</v>
      </c>
      <c r="AT373" s="31">
        <f>100*AS373/$V373</f>
        <v>0</v>
      </c>
      <c r="AU373" s="29">
        <f>IF(AT373&gt;$V$8,1,0)</f>
        <v>0</v>
      </c>
      <c r="AV373" s="31">
        <f>IF($I373=AS$16,AT373,0)</f>
        <v>0</v>
      </c>
      <c r="AW373" s="29">
        <v>0</v>
      </c>
      <c r="AX373" s="31">
        <f>100*AW373/$V373</f>
        <v>0</v>
      </c>
      <c r="AY373" s="29">
        <f>IF(AX373&gt;$V$8,1,0)</f>
        <v>0</v>
      </c>
      <c r="AZ373" s="31">
        <f>IF($I373=AW$16,AX373,0)</f>
        <v>0</v>
      </c>
      <c r="BA373" s="29">
        <v>0</v>
      </c>
      <c r="BB373" s="31">
        <f>100*BA373/$V373</f>
        <v>0</v>
      </c>
      <c r="BC373" s="29">
        <f>IF(BB373&gt;$V$8,1,0)</f>
        <v>0</v>
      </c>
      <c r="BD373" s="31">
        <f>IF($I373=BA$16,BB373,0)</f>
        <v>0</v>
      </c>
      <c r="BE373" s="29">
        <v>0</v>
      </c>
      <c r="BF373" s="31">
        <f>100*BE373/$V373</f>
        <v>0</v>
      </c>
      <c r="BG373" s="29">
        <f>IF(BF373&gt;$V$8,1,0)</f>
        <v>0</v>
      </c>
      <c r="BH373" s="31">
        <f>IF($I373=BE$16,BF373,0)</f>
        <v>0</v>
      </c>
      <c r="BI373" s="29">
        <v>0</v>
      </c>
      <c r="BJ373" s="31">
        <f>100*BI373/$V373</f>
        <v>0</v>
      </c>
      <c r="BK373" s="29">
        <f>IF(BJ373&gt;$V$8,1,0)</f>
        <v>0</v>
      </c>
      <c r="BL373" s="31">
        <f>IF($I373=BI$16,BJ373,0)</f>
        <v>0</v>
      </c>
      <c r="BM373" s="29">
        <v>0</v>
      </c>
      <c r="BN373" s="31">
        <f>100*BM373/$V373</f>
        <v>0</v>
      </c>
      <c r="BO373" s="29">
        <f>IF(BN373&gt;$V$8,1,0)</f>
        <v>0</v>
      </c>
      <c r="BP373" s="31">
        <f>IF($I373=BM$16,BN373,0)</f>
        <v>0</v>
      </c>
      <c r="BQ373" s="29">
        <v>0</v>
      </c>
      <c r="BR373" s="31">
        <f>100*BQ373/$V373</f>
        <v>0</v>
      </c>
      <c r="BS373" s="29">
        <f>IF(BR373&gt;$V$8,1,0)</f>
        <v>0</v>
      </c>
      <c r="BT373" s="31">
        <f>IF($I373=BQ$16,BR373,0)</f>
        <v>0</v>
      </c>
      <c r="BU373" s="29">
        <v>0</v>
      </c>
      <c r="BV373" s="31">
        <f>100*BU373/$V373</f>
        <v>0</v>
      </c>
      <c r="BW373" s="29">
        <f>IF(BV373&gt;$V$8,1,0)</f>
        <v>0</v>
      </c>
      <c r="BX373" s="31">
        <f>IF($I373=BU$16,BV373,0)</f>
        <v>0</v>
      </c>
      <c r="BY373" s="29">
        <v>474</v>
      </c>
      <c r="BZ373" s="29">
        <v>0</v>
      </c>
      <c r="CA373" s="28"/>
      <c r="CB373" s="20"/>
      <c r="CC373" s="21"/>
    </row>
    <row r="374" ht="15.75" customHeight="1">
      <c r="A374" t="s" s="32">
        <v>845</v>
      </c>
      <c r="B374" t="s" s="71">
        <f>_xlfn.IFS(H374=0,F374,K374=1,I374,L374=1,Q374)</f>
        <v>17</v>
      </c>
      <c r="C374" s="72">
        <f>_xlfn.IFS(H374=0,G374,K374=1,J374,L374=1,R374)</f>
        <v>23.3954646</v>
      </c>
      <c r="D374" t="s" s="68">
        <f>IF(F374="Lab","over","under")</f>
        <v>111</v>
      </c>
      <c r="E374" t="s" s="68">
        <v>591</v>
      </c>
      <c r="F374" t="s" s="74">
        <v>9</v>
      </c>
      <c r="G374" s="81">
        <f>AD374</f>
        <v>36.1589745997465</v>
      </c>
      <c r="H374" s="82">
        <f>K374+L374</f>
        <v>1</v>
      </c>
      <c r="I374" t="s" s="77">
        <v>5</v>
      </c>
      <c r="J374" s="81">
        <f>AB374</f>
        <v>29.280717404573</v>
      </c>
      <c r="K374" s="13"/>
      <c r="L374" s="82">
        <v>1</v>
      </c>
      <c r="M374" s="13"/>
      <c r="N374" s="13"/>
      <c r="O374" t="s" s="68">
        <v>846</v>
      </c>
      <c r="P374" t="s" s="68">
        <v>845</v>
      </c>
      <c r="Q374" t="s" s="78">
        <v>17</v>
      </c>
      <c r="R374" s="83">
        <f>100*S374</f>
        <v>23.3954646</v>
      </c>
      <c r="S374" s="35">
        <v>0.233954646</v>
      </c>
      <c r="T374" s="16"/>
      <c r="U374" s="37">
        <v>74257</v>
      </c>
      <c r="V374" s="37">
        <v>42598</v>
      </c>
      <c r="W374" s="37">
        <v>135</v>
      </c>
      <c r="X374" s="37">
        <v>2930</v>
      </c>
      <c r="Y374" s="37">
        <v>12473</v>
      </c>
      <c r="Z374" s="38">
        <f>100*Y374/$V374</f>
        <v>29.280717404573</v>
      </c>
      <c r="AA374" s="37">
        <f>IF(Z374&gt;$V$8,1,0)</f>
        <v>0</v>
      </c>
      <c r="AB374" s="38">
        <f>IF($I374=Y$16,Z374,0)</f>
        <v>29.280717404573</v>
      </c>
      <c r="AC374" s="37">
        <v>15403</v>
      </c>
      <c r="AD374" s="38">
        <f>100*AC374/$V374</f>
        <v>36.1589745997465</v>
      </c>
      <c r="AE374" s="37">
        <f>IF(AD374&gt;$V$8,1,0)</f>
        <v>0</v>
      </c>
      <c r="AF374" s="38">
        <f>IF($I374=AC$16,AD374,0)</f>
        <v>0</v>
      </c>
      <c r="AG374" s="37">
        <v>1894</v>
      </c>
      <c r="AH374" s="38">
        <f>100*AG374/$V374</f>
        <v>4.44621813230668</v>
      </c>
      <c r="AI374" s="37">
        <f>IF(AH374&gt;$V$8,1,0)</f>
        <v>0</v>
      </c>
      <c r="AJ374" s="38">
        <f>IF($I374=AG$16,AH374,0)</f>
        <v>0</v>
      </c>
      <c r="AK374" s="37">
        <v>9966</v>
      </c>
      <c r="AL374" s="38">
        <f>100*AK374/$V374</f>
        <v>23.3954645758017</v>
      </c>
      <c r="AM374" s="37">
        <f>IF(AL374&gt;$V$8,1,0)</f>
        <v>0</v>
      </c>
      <c r="AN374" s="38">
        <f>IF($I374=AK$16,AL374,0)</f>
        <v>0</v>
      </c>
      <c r="AO374" s="37">
        <v>2427</v>
      </c>
      <c r="AP374" s="38">
        <f>100*AO374/$V374</f>
        <v>5.69745058453449</v>
      </c>
      <c r="AQ374" s="37">
        <f>IF(AP374&gt;$V$8,1,0)</f>
        <v>0</v>
      </c>
      <c r="AR374" s="38">
        <f>IF($I374=AO$16,AP374,0)</f>
        <v>0</v>
      </c>
      <c r="AS374" s="37">
        <v>0</v>
      </c>
      <c r="AT374" s="38">
        <f>100*AS374/$V374</f>
        <v>0</v>
      </c>
      <c r="AU374" s="37">
        <f>IF(AT374&gt;$V$8,1,0)</f>
        <v>0</v>
      </c>
      <c r="AV374" s="38">
        <f>IF($I374=AS$16,AT374,0)</f>
        <v>0</v>
      </c>
      <c r="AW374" s="37">
        <v>0</v>
      </c>
      <c r="AX374" s="38">
        <f>100*AW374/$V374</f>
        <v>0</v>
      </c>
      <c r="AY374" s="37">
        <f>IF(AX374&gt;$V$8,1,0)</f>
        <v>0</v>
      </c>
      <c r="AZ374" s="38">
        <f>IF($I374=AW$16,AX374,0)</f>
        <v>0</v>
      </c>
      <c r="BA374" s="37">
        <v>0</v>
      </c>
      <c r="BB374" s="38">
        <f>100*BA374/$V374</f>
        <v>0</v>
      </c>
      <c r="BC374" s="37">
        <f>IF(BB374&gt;$V$8,1,0)</f>
        <v>0</v>
      </c>
      <c r="BD374" s="38">
        <f>IF($I374=BA$16,BB374,0)</f>
        <v>0</v>
      </c>
      <c r="BE374" s="37">
        <v>0</v>
      </c>
      <c r="BF374" s="38">
        <f>100*BE374/$V374</f>
        <v>0</v>
      </c>
      <c r="BG374" s="37">
        <f>IF(BF374&gt;$V$8,1,0)</f>
        <v>0</v>
      </c>
      <c r="BH374" s="38">
        <f>IF($I374=BE$16,BF374,0)</f>
        <v>0</v>
      </c>
      <c r="BI374" s="37">
        <v>0</v>
      </c>
      <c r="BJ374" s="38">
        <f>100*BI374/$V374</f>
        <v>0</v>
      </c>
      <c r="BK374" s="37">
        <f>IF(BJ374&gt;$V$8,1,0)</f>
        <v>0</v>
      </c>
      <c r="BL374" s="38">
        <f>IF($I374=BI$16,BJ374,0)</f>
        <v>0</v>
      </c>
      <c r="BM374" s="37">
        <v>0</v>
      </c>
      <c r="BN374" s="38">
        <f>100*BM374/$V374</f>
        <v>0</v>
      </c>
      <c r="BO374" s="37">
        <f>IF(BN374&gt;$V$8,1,0)</f>
        <v>0</v>
      </c>
      <c r="BP374" s="38">
        <f>IF($I374=BM$16,BN374,0)</f>
        <v>0</v>
      </c>
      <c r="BQ374" s="37">
        <v>0</v>
      </c>
      <c r="BR374" s="38">
        <f>100*BQ374/$V374</f>
        <v>0</v>
      </c>
      <c r="BS374" s="37">
        <f>IF(BR374&gt;$V$8,1,0)</f>
        <v>0</v>
      </c>
      <c r="BT374" s="38">
        <f>IF($I374=BQ$16,BR374,0)</f>
        <v>0</v>
      </c>
      <c r="BU374" s="37">
        <v>0</v>
      </c>
      <c r="BV374" s="38">
        <f>100*BU374/$V374</f>
        <v>0</v>
      </c>
      <c r="BW374" s="37">
        <f>IF(BV374&gt;$V$8,1,0)</f>
        <v>0</v>
      </c>
      <c r="BX374" s="38">
        <f>IF($I374=BU$16,BV374,0)</f>
        <v>0</v>
      </c>
      <c r="BY374" s="37">
        <v>0</v>
      </c>
      <c r="BZ374" s="37">
        <v>0</v>
      </c>
      <c r="CA374" s="16"/>
      <c r="CB374" s="20"/>
      <c r="CC374" s="21"/>
    </row>
    <row r="375" ht="15.75" customHeight="1">
      <c r="A375" t="s" s="32">
        <v>847</v>
      </c>
      <c r="B375" t="s" s="71">
        <f>_xlfn.IFS(H375=0,F375,K375=1,I375,L375=1,Q375)</f>
        <v>5</v>
      </c>
      <c r="C375" s="72">
        <f>_xlfn.IFS(H375=0,G375,K375=1,J375,L375=1,R375)</f>
        <v>34.8738946726489</v>
      </c>
      <c r="D375" t="s" s="73">
        <f>IF(F375="Lab","over","under")</f>
        <v>111</v>
      </c>
      <c r="E375" t="s" s="73">
        <v>591</v>
      </c>
      <c r="F375" t="s" s="74">
        <v>9</v>
      </c>
      <c r="G375" s="75">
        <f>AD375</f>
        <v>36.152371825587</v>
      </c>
      <c r="H375" s="76">
        <f>K375+L375</f>
        <v>1</v>
      </c>
      <c r="I375" t="s" s="77">
        <v>5</v>
      </c>
      <c r="J375" s="75">
        <f>AB375</f>
        <v>34.8738946726489</v>
      </c>
      <c r="K375" s="76">
        <v>1</v>
      </c>
      <c r="L375" s="25"/>
      <c r="M375" t="s" s="73">
        <v>848</v>
      </c>
      <c r="N375" s="25"/>
      <c r="O375" t="s" s="73">
        <v>849</v>
      </c>
      <c r="P375" t="s" s="73">
        <v>847</v>
      </c>
      <c r="Q375" t="s" s="78">
        <v>17</v>
      </c>
      <c r="R375" s="79">
        <f>100*S375</f>
        <v>14.3964804</v>
      </c>
      <c r="S375" s="80">
        <v>0.143964804</v>
      </c>
      <c r="T375" s="28"/>
      <c r="U375" s="29">
        <v>74745</v>
      </c>
      <c r="V375" s="29">
        <v>45914</v>
      </c>
      <c r="W375" s="29">
        <v>175</v>
      </c>
      <c r="X375" s="29">
        <v>587</v>
      </c>
      <c r="Y375" s="29">
        <v>16012</v>
      </c>
      <c r="Z375" s="31">
        <f>100*Y375/$V375</f>
        <v>34.8738946726489</v>
      </c>
      <c r="AA375" s="29">
        <f>IF(Z375&gt;$V$8,1,0)</f>
        <v>0</v>
      </c>
      <c r="AB375" s="31">
        <f>IF($I375=Y$16,Z375,0)</f>
        <v>34.8738946726489</v>
      </c>
      <c r="AC375" s="29">
        <v>16599</v>
      </c>
      <c r="AD375" s="31">
        <f>100*AC375/$V375</f>
        <v>36.152371825587</v>
      </c>
      <c r="AE375" s="29">
        <f>IF(AD375&gt;$V$8,1,0)</f>
        <v>0</v>
      </c>
      <c r="AF375" s="31">
        <f>IF($I375=AC$16,AD375,0)</f>
        <v>0</v>
      </c>
      <c r="AG375" s="29">
        <v>1752</v>
      </c>
      <c r="AH375" s="31">
        <f>100*AG375/$V375</f>
        <v>3.81582959445921</v>
      </c>
      <c r="AI375" s="29">
        <f>IF(AH375&gt;$V$8,1,0)</f>
        <v>0</v>
      </c>
      <c r="AJ375" s="31">
        <f>IF($I375=AG$16,AH375,0)</f>
        <v>0</v>
      </c>
      <c r="AK375" s="29">
        <v>6610</v>
      </c>
      <c r="AL375" s="31">
        <f>100*AK375/$V375</f>
        <v>14.3964803763558</v>
      </c>
      <c r="AM375" s="29">
        <f>IF(AL375&gt;$V$8,1,0)</f>
        <v>0</v>
      </c>
      <c r="AN375" s="31">
        <f>IF($I375=AK$16,AL375,0)</f>
        <v>0</v>
      </c>
      <c r="AO375" s="29">
        <v>4354</v>
      </c>
      <c r="AP375" s="31">
        <f>100*AO375/$V375</f>
        <v>9.482946378011061</v>
      </c>
      <c r="AQ375" s="29">
        <f>IF(AP375&gt;$V$8,1,0)</f>
        <v>0</v>
      </c>
      <c r="AR375" s="31">
        <f>IF($I375=AO$16,AP375,0)</f>
        <v>0</v>
      </c>
      <c r="AS375" s="29">
        <v>0</v>
      </c>
      <c r="AT375" s="31">
        <f>100*AS375/$V375</f>
        <v>0</v>
      </c>
      <c r="AU375" s="29">
        <f>IF(AT375&gt;$V$8,1,0)</f>
        <v>0</v>
      </c>
      <c r="AV375" s="31">
        <f>IF($I375=AS$16,AT375,0)</f>
        <v>0</v>
      </c>
      <c r="AW375" s="29">
        <v>0</v>
      </c>
      <c r="AX375" s="31">
        <f>100*AW375/$V375</f>
        <v>0</v>
      </c>
      <c r="AY375" s="29">
        <f>IF(AX375&gt;$V$8,1,0)</f>
        <v>0</v>
      </c>
      <c r="AZ375" s="31">
        <f>IF($I375=AW$16,AX375,0)</f>
        <v>0</v>
      </c>
      <c r="BA375" s="29">
        <v>0</v>
      </c>
      <c r="BB375" s="31">
        <f>100*BA375/$V375</f>
        <v>0</v>
      </c>
      <c r="BC375" s="29">
        <f>IF(BB375&gt;$V$8,1,0)</f>
        <v>0</v>
      </c>
      <c r="BD375" s="31">
        <f>IF($I375=BA$16,BB375,0)</f>
        <v>0</v>
      </c>
      <c r="BE375" s="29">
        <v>0</v>
      </c>
      <c r="BF375" s="31">
        <f>100*BE375/$V375</f>
        <v>0</v>
      </c>
      <c r="BG375" s="29">
        <f>IF(BF375&gt;$V$8,1,0)</f>
        <v>0</v>
      </c>
      <c r="BH375" s="31">
        <f>IF($I375=BE$16,BF375,0)</f>
        <v>0</v>
      </c>
      <c r="BI375" s="29">
        <v>0</v>
      </c>
      <c r="BJ375" s="31">
        <f>100*BI375/$V375</f>
        <v>0</v>
      </c>
      <c r="BK375" s="29">
        <f>IF(BJ375&gt;$V$8,1,0)</f>
        <v>0</v>
      </c>
      <c r="BL375" s="31">
        <f>IF($I375=BI$16,BJ375,0)</f>
        <v>0</v>
      </c>
      <c r="BM375" s="29">
        <v>0</v>
      </c>
      <c r="BN375" s="31">
        <f>100*BM375/$V375</f>
        <v>0</v>
      </c>
      <c r="BO375" s="29">
        <f>IF(BN375&gt;$V$8,1,0)</f>
        <v>0</v>
      </c>
      <c r="BP375" s="31">
        <f>IF($I375=BM$16,BN375,0)</f>
        <v>0</v>
      </c>
      <c r="BQ375" s="29">
        <v>0</v>
      </c>
      <c r="BR375" s="31">
        <f>100*BQ375/$V375</f>
        <v>0</v>
      </c>
      <c r="BS375" s="29">
        <f>IF(BR375&gt;$V$8,1,0)</f>
        <v>0</v>
      </c>
      <c r="BT375" s="31">
        <f>IF($I375=BQ$16,BR375,0)</f>
        <v>0</v>
      </c>
      <c r="BU375" s="29">
        <v>0</v>
      </c>
      <c r="BV375" s="31">
        <f>100*BU375/$V375</f>
        <v>0</v>
      </c>
      <c r="BW375" s="29">
        <f>IF(BV375&gt;$V$8,1,0)</f>
        <v>0</v>
      </c>
      <c r="BX375" s="31">
        <f>IF($I375=BU$16,BV375,0)</f>
        <v>0</v>
      </c>
      <c r="BY375" s="29">
        <v>823</v>
      </c>
      <c r="BZ375" s="29">
        <v>0</v>
      </c>
      <c r="CA375" s="28"/>
      <c r="CB375" s="20"/>
      <c r="CC375" s="21"/>
    </row>
    <row r="376" ht="15.75" customHeight="1">
      <c r="A376" t="s" s="32">
        <v>850</v>
      </c>
      <c r="B376" t="s" s="71">
        <f>_xlfn.IFS(H376=0,F376,K376=1,I376,L376=1,Q376)</f>
        <v>5</v>
      </c>
      <c r="C376" s="72">
        <f>_xlfn.IFS(H376=0,G376,K376=1,J376,L376=1,R376)</f>
        <v>28.5411012868774</v>
      </c>
      <c r="D376" t="s" s="68">
        <f>IF(F376="Lab","over","under")</f>
        <v>111</v>
      </c>
      <c r="E376" t="s" s="68">
        <v>591</v>
      </c>
      <c r="F376" t="s" s="74">
        <v>9</v>
      </c>
      <c r="G376" s="81">
        <f>AD376</f>
        <v>36.0500744112755</v>
      </c>
      <c r="H376" s="82">
        <f>K376+L376</f>
        <v>1</v>
      </c>
      <c r="I376" t="s" s="77">
        <v>5</v>
      </c>
      <c r="J376" s="81">
        <f>AB376</f>
        <v>28.5411012868774</v>
      </c>
      <c r="K376" s="82">
        <v>1</v>
      </c>
      <c r="L376" s="13"/>
      <c r="M376" t="s" s="68">
        <v>851</v>
      </c>
      <c r="N376" s="13"/>
      <c r="O376" t="s" s="68">
        <v>852</v>
      </c>
      <c r="P376" t="s" s="68">
        <v>850</v>
      </c>
      <c r="Q376" t="s" s="78">
        <v>17</v>
      </c>
      <c r="R376" s="83">
        <f>100*S376</f>
        <v>15.9918585</v>
      </c>
      <c r="S376" s="35">
        <v>0.159918585</v>
      </c>
      <c r="T376" s="16"/>
      <c r="U376" s="37">
        <v>79475</v>
      </c>
      <c r="V376" s="37">
        <v>45692</v>
      </c>
      <c r="W376" s="37">
        <v>144</v>
      </c>
      <c r="X376" s="37">
        <v>3431</v>
      </c>
      <c r="Y376" s="37">
        <v>13041</v>
      </c>
      <c r="Z376" s="38">
        <f>100*Y376/$V376</f>
        <v>28.5411012868774</v>
      </c>
      <c r="AA376" s="37">
        <f>IF(Z376&gt;$V$8,1,0)</f>
        <v>0</v>
      </c>
      <c r="AB376" s="38">
        <f>IF($I376=Y$16,Z376,0)</f>
        <v>28.5411012868774</v>
      </c>
      <c r="AC376" s="37">
        <v>16472</v>
      </c>
      <c r="AD376" s="38">
        <f>100*AC376/$V376</f>
        <v>36.0500744112755</v>
      </c>
      <c r="AE376" s="37">
        <f>IF(AD376&gt;$V$8,1,0)</f>
        <v>0</v>
      </c>
      <c r="AF376" s="38">
        <f>IF($I376=AC$16,AD376,0)</f>
        <v>0</v>
      </c>
      <c r="AG376" s="37">
        <v>4759</v>
      </c>
      <c r="AH376" s="38">
        <f>100*AG376/$V376</f>
        <v>10.4153900026263</v>
      </c>
      <c r="AI376" s="37">
        <f>IF(AH376&gt;$V$8,1,0)</f>
        <v>0</v>
      </c>
      <c r="AJ376" s="38">
        <f>IF($I376=AG$16,AH376,0)</f>
        <v>0</v>
      </c>
      <c r="AK376" s="37">
        <v>7307</v>
      </c>
      <c r="AL376" s="38">
        <f>100*AK376/$V376</f>
        <v>15.9918585310339</v>
      </c>
      <c r="AM376" s="37">
        <f>IF(AL376&gt;$V$8,1,0)</f>
        <v>0</v>
      </c>
      <c r="AN376" s="38">
        <f>IF($I376=AK$16,AL376,0)</f>
        <v>0</v>
      </c>
      <c r="AO376" s="37">
        <v>2307</v>
      </c>
      <c r="AP376" s="38">
        <f>100*AO376/$V376</f>
        <v>5.04902389915084</v>
      </c>
      <c r="AQ376" s="37">
        <f>IF(AP376&gt;$V$8,1,0)</f>
        <v>0</v>
      </c>
      <c r="AR376" s="38">
        <f>IF($I376=AO$16,AP376,0)</f>
        <v>0</v>
      </c>
      <c r="AS376" s="37">
        <v>0</v>
      </c>
      <c r="AT376" s="38">
        <f>100*AS376/$V376</f>
        <v>0</v>
      </c>
      <c r="AU376" s="37">
        <f>IF(AT376&gt;$V$8,1,0)</f>
        <v>0</v>
      </c>
      <c r="AV376" s="38">
        <f>IF($I376=AS$16,AT376,0)</f>
        <v>0</v>
      </c>
      <c r="AW376" s="37">
        <v>0</v>
      </c>
      <c r="AX376" s="38">
        <f>100*AW376/$V376</f>
        <v>0</v>
      </c>
      <c r="AY376" s="37">
        <f>IF(AX376&gt;$V$8,1,0)</f>
        <v>0</v>
      </c>
      <c r="AZ376" s="38">
        <f>IF($I376=AW$16,AX376,0)</f>
        <v>0</v>
      </c>
      <c r="BA376" s="37">
        <v>0</v>
      </c>
      <c r="BB376" s="38">
        <f>100*BA376/$V376</f>
        <v>0</v>
      </c>
      <c r="BC376" s="37">
        <f>IF(BB376&gt;$V$8,1,0)</f>
        <v>0</v>
      </c>
      <c r="BD376" s="38">
        <f>IF($I376=BA$16,BB376,0)</f>
        <v>0</v>
      </c>
      <c r="BE376" s="37">
        <v>0</v>
      </c>
      <c r="BF376" s="38">
        <f>100*BE376/$V376</f>
        <v>0</v>
      </c>
      <c r="BG376" s="37">
        <f>IF(BF376&gt;$V$8,1,0)</f>
        <v>0</v>
      </c>
      <c r="BH376" s="38">
        <f>IF($I376=BE$16,BF376,0)</f>
        <v>0</v>
      </c>
      <c r="BI376" s="37">
        <v>0</v>
      </c>
      <c r="BJ376" s="38">
        <f>100*BI376/$V376</f>
        <v>0</v>
      </c>
      <c r="BK376" s="37">
        <f>IF(BJ376&gt;$V$8,1,0)</f>
        <v>0</v>
      </c>
      <c r="BL376" s="38">
        <f>IF($I376=BI$16,BJ376,0)</f>
        <v>0</v>
      </c>
      <c r="BM376" s="37">
        <v>0</v>
      </c>
      <c r="BN376" s="38">
        <f>100*BM376/$V376</f>
        <v>0</v>
      </c>
      <c r="BO376" s="37">
        <f>IF(BN376&gt;$V$8,1,0)</f>
        <v>0</v>
      </c>
      <c r="BP376" s="38">
        <f>IF($I376=BM$16,BN376,0)</f>
        <v>0</v>
      </c>
      <c r="BQ376" s="37">
        <v>0</v>
      </c>
      <c r="BR376" s="38">
        <f>100*BQ376/$V376</f>
        <v>0</v>
      </c>
      <c r="BS376" s="37">
        <f>IF(BR376&gt;$V$8,1,0)</f>
        <v>0</v>
      </c>
      <c r="BT376" s="38">
        <f>IF($I376=BQ$16,BR376,0)</f>
        <v>0</v>
      </c>
      <c r="BU376" s="37">
        <v>0</v>
      </c>
      <c r="BV376" s="38">
        <f>100*BU376/$V376</f>
        <v>0</v>
      </c>
      <c r="BW376" s="37">
        <f>IF(BV376&gt;$V$8,1,0)</f>
        <v>0</v>
      </c>
      <c r="BX376" s="38">
        <f>IF($I376=BU$16,BV376,0)</f>
        <v>0</v>
      </c>
      <c r="BY376" s="37">
        <v>1053</v>
      </c>
      <c r="BZ376" s="37">
        <v>0</v>
      </c>
      <c r="CA376" s="16"/>
      <c r="CB376" s="20"/>
      <c r="CC376" s="21"/>
    </row>
    <row r="377" ht="15.75" customHeight="1">
      <c r="A377" t="s" s="32">
        <v>853</v>
      </c>
      <c r="B377" t="s" s="71">
        <f>_xlfn.IFS(H377=0,F377,K377=1,I377,L377=1,Q377)</f>
        <v>17</v>
      </c>
      <c r="C377" s="72">
        <f>_xlfn.IFS(H377=0,G377,K377=1,J377,L377=1,R377)</f>
        <v>26.1382511</v>
      </c>
      <c r="D377" t="s" s="73">
        <f>IF(F377="Lab","over","under")</f>
        <v>111</v>
      </c>
      <c r="E377" t="s" s="73">
        <v>591</v>
      </c>
      <c r="F377" t="s" s="74">
        <v>9</v>
      </c>
      <c r="G377" s="75">
        <f>AD377</f>
        <v>35.9721543722521</v>
      </c>
      <c r="H377" s="76">
        <f>K377+L377</f>
        <v>1</v>
      </c>
      <c r="I377" t="s" s="77">
        <v>5</v>
      </c>
      <c r="J377" s="75">
        <f>AB377</f>
        <v>30.6033219345383</v>
      </c>
      <c r="K377" s="25"/>
      <c r="L377" s="76">
        <v>1</v>
      </c>
      <c r="M377" s="25"/>
      <c r="N377" s="25"/>
      <c r="O377" t="s" s="73">
        <v>854</v>
      </c>
      <c r="P377" t="s" s="73">
        <v>853</v>
      </c>
      <c r="Q377" t="s" s="78">
        <v>17</v>
      </c>
      <c r="R377" s="79">
        <f>100*S377</f>
        <v>26.1382511</v>
      </c>
      <c r="S377" s="80">
        <v>0.261382511</v>
      </c>
      <c r="T377" s="28"/>
      <c r="U377" s="29">
        <v>69752</v>
      </c>
      <c r="V377" s="29">
        <v>40940</v>
      </c>
      <c r="W377" s="29">
        <v>141</v>
      </c>
      <c r="X377" s="29">
        <v>2198</v>
      </c>
      <c r="Y377" s="29">
        <v>12529</v>
      </c>
      <c r="Z377" s="31">
        <f>100*Y377/$V377</f>
        <v>30.6033219345383</v>
      </c>
      <c r="AA377" s="29">
        <f>IF(Z377&gt;$V$8,1,0)</f>
        <v>0</v>
      </c>
      <c r="AB377" s="31">
        <f>IF($I377=Y$16,Z377,0)</f>
        <v>30.6033219345383</v>
      </c>
      <c r="AC377" s="29">
        <v>14727</v>
      </c>
      <c r="AD377" s="31">
        <f>100*AC377/$V377</f>
        <v>35.9721543722521</v>
      </c>
      <c r="AE377" s="29">
        <f>IF(AD377&gt;$V$8,1,0)</f>
        <v>0</v>
      </c>
      <c r="AF377" s="31">
        <f>IF($I377=AC$16,AD377,0)</f>
        <v>0</v>
      </c>
      <c r="AG377" s="29">
        <v>1228</v>
      </c>
      <c r="AH377" s="31">
        <f>100*AG377/$V377</f>
        <v>2.99951148021495</v>
      </c>
      <c r="AI377" s="29">
        <f>IF(AH377&gt;$V$8,1,0)</f>
        <v>0</v>
      </c>
      <c r="AJ377" s="31">
        <f>IF($I377=AG$16,AH377,0)</f>
        <v>0</v>
      </c>
      <c r="AK377" s="29">
        <v>10701</v>
      </c>
      <c r="AL377" s="31">
        <f>100*AK377/$V377</f>
        <v>26.1382510991695</v>
      </c>
      <c r="AM377" s="29">
        <f>IF(AL377&gt;$V$8,1,0)</f>
        <v>0</v>
      </c>
      <c r="AN377" s="31">
        <f>IF($I377=AK$16,AL377,0)</f>
        <v>0</v>
      </c>
      <c r="AO377" s="29">
        <v>1755</v>
      </c>
      <c r="AP377" s="31">
        <f>100*AO377/$V377</f>
        <v>4.28676111382511</v>
      </c>
      <c r="AQ377" s="29">
        <f>IF(AP377&gt;$V$8,1,0)</f>
        <v>0</v>
      </c>
      <c r="AR377" s="31">
        <f>IF($I377=AO$16,AP377,0)</f>
        <v>0</v>
      </c>
      <c r="AS377" s="29">
        <v>0</v>
      </c>
      <c r="AT377" s="31">
        <f>100*AS377/$V377</f>
        <v>0</v>
      </c>
      <c r="AU377" s="29">
        <f>IF(AT377&gt;$V$8,1,0)</f>
        <v>0</v>
      </c>
      <c r="AV377" s="31">
        <f>IF($I377=AS$16,AT377,0)</f>
        <v>0</v>
      </c>
      <c r="AW377" s="29">
        <v>0</v>
      </c>
      <c r="AX377" s="31">
        <f>100*AW377/$V377</f>
        <v>0</v>
      </c>
      <c r="AY377" s="29">
        <f>IF(AX377&gt;$V$8,1,0)</f>
        <v>0</v>
      </c>
      <c r="AZ377" s="31">
        <f>IF($I377=AW$16,AX377,0)</f>
        <v>0</v>
      </c>
      <c r="BA377" s="29">
        <v>0</v>
      </c>
      <c r="BB377" s="31">
        <f>100*BA377/$V377</f>
        <v>0</v>
      </c>
      <c r="BC377" s="29">
        <f>IF(BB377&gt;$V$8,1,0)</f>
        <v>0</v>
      </c>
      <c r="BD377" s="31">
        <f>IF($I377=BA$16,BB377,0)</f>
        <v>0</v>
      </c>
      <c r="BE377" s="29">
        <v>0</v>
      </c>
      <c r="BF377" s="31">
        <f>100*BE377/$V377</f>
        <v>0</v>
      </c>
      <c r="BG377" s="29">
        <f>IF(BF377&gt;$V$8,1,0)</f>
        <v>0</v>
      </c>
      <c r="BH377" s="31">
        <f>IF($I377=BE$16,BF377,0)</f>
        <v>0</v>
      </c>
      <c r="BI377" s="29">
        <v>0</v>
      </c>
      <c r="BJ377" s="31">
        <f>100*BI377/$V377</f>
        <v>0</v>
      </c>
      <c r="BK377" s="29">
        <f>IF(BJ377&gt;$V$8,1,0)</f>
        <v>0</v>
      </c>
      <c r="BL377" s="31">
        <f>IF($I377=BI$16,BJ377,0)</f>
        <v>0</v>
      </c>
      <c r="BM377" s="29">
        <v>0</v>
      </c>
      <c r="BN377" s="31">
        <f>100*BM377/$V377</f>
        <v>0</v>
      </c>
      <c r="BO377" s="29">
        <f>IF(BN377&gt;$V$8,1,0)</f>
        <v>0</v>
      </c>
      <c r="BP377" s="31">
        <f>IF($I377=BM$16,BN377,0)</f>
        <v>0</v>
      </c>
      <c r="BQ377" s="29">
        <v>0</v>
      </c>
      <c r="BR377" s="31">
        <f>100*BQ377/$V377</f>
        <v>0</v>
      </c>
      <c r="BS377" s="29">
        <f>IF(BR377&gt;$V$8,1,0)</f>
        <v>0</v>
      </c>
      <c r="BT377" s="31">
        <f>IF($I377=BQ$16,BR377,0)</f>
        <v>0</v>
      </c>
      <c r="BU377" s="29">
        <v>0</v>
      </c>
      <c r="BV377" s="31">
        <f>100*BU377/$V377</f>
        <v>0</v>
      </c>
      <c r="BW377" s="29">
        <f>IF(BV377&gt;$V$8,1,0)</f>
        <v>0</v>
      </c>
      <c r="BX377" s="31">
        <f>IF($I377=BU$16,BV377,0)</f>
        <v>0</v>
      </c>
      <c r="BY377" s="29">
        <v>0</v>
      </c>
      <c r="BZ377" s="29">
        <v>0</v>
      </c>
      <c r="CA377" s="28"/>
      <c r="CB377" s="20"/>
      <c r="CC377" s="21"/>
    </row>
    <row r="378" ht="19.95" customHeight="1">
      <c r="A378" t="s" s="32">
        <v>855</v>
      </c>
      <c r="B378" t="s" s="71">
        <f>_xlfn.IFS(H378=0,F378,K378=1,I378,L378=1,Q378)</f>
        <v>5</v>
      </c>
      <c r="C378" s="72">
        <f>_xlfn.IFS(H378=0,G378,K378=1,J378,L378=1,R378)</f>
        <v>25.6379236955889</v>
      </c>
      <c r="D378" t="s" s="68">
        <f>IF(F378="Lab","over","under")</f>
        <v>111</v>
      </c>
      <c r="E378" t="s" s="68">
        <v>591</v>
      </c>
      <c r="F378" t="s" s="74">
        <v>9</v>
      </c>
      <c r="G378" s="81">
        <f>AD378</f>
        <v>35.9231131124404</v>
      </c>
      <c r="H378" s="82">
        <f>K378+L378</f>
        <v>1</v>
      </c>
      <c r="I378" t="s" s="77">
        <v>5</v>
      </c>
      <c r="J378" s="81">
        <f>AB378</f>
        <v>25.6379236955889</v>
      </c>
      <c r="K378" s="82">
        <v>1</v>
      </c>
      <c r="L378" s="13"/>
      <c r="M378" t="s" s="68">
        <v>856</v>
      </c>
      <c r="N378" s="13"/>
      <c r="O378" t="s" s="68">
        <v>857</v>
      </c>
      <c r="P378" t="s" s="68">
        <v>855</v>
      </c>
      <c r="Q378" t="s" s="78">
        <v>17</v>
      </c>
      <c r="R378" s="83">
        <f>100*S378</f>
        <v>10.6839617</v>
      </c>
      <c r="S378" s="35">
        <v>0.106839617</v>
      </c>
      <c r="T378" s="16"/>
      <c r="U378" s="37">
        <v>73415</v>
      </c>
      <c r="V378" s="37">
        <v>44637</v>
      </c>
      <c r="W378" s="37">
        <v>174</v>
      </c>
      <c r="X378" s="37">
        <v>4591</v>
      </c>
      <c r="Y378" s="37">
        <v>11444</v>
      </c>
      <c r="Z378" s="38">
        <f>100*Y378/$V378</f>
        <v>25.6379236955889</v>
      </c>
      <c r="AA378" s="37">
        <f>IF(Z378&gt;$V$8,1,0)</f>
        <v>0</v>
      </c>
      <c r="AB378" s="38">
        <f>IF($I378=Y$16,Z378,0)</f>
        <v>25.6379236955889</v>
      </c>
      <c r="AC378" s="37">
        <v>16035</v>
      </c>
      <c r="AD378" s="38">
        <f>100*AC378/$V378</f>
        <v>35.9231131124404</v>
      </c>
      <c r="AE378" s="37">
        <f>IF(AD378&gt;$V$8,1,0)</f>
        <v>0</v>
      </c>
      <c r="AF378" s="38">
        <f>IF($I378=AC$16,AD378,0)</f>
        <v>0</v>
      </c>
      <c r="AG378" s="37">
        <v>4236</v>
      </c>
      <c r="AH378" s="38">
        <f>100*AG378/$V378</f>
        <v>9.48988507292157</v>
      </c>
      <c r="AI378" s="37">
        <f>IF(AH378&gt;$V$8,1,0)</f>
        <v>0</v>
      </c>
      <c r="AJ378" s="38">
        <f>IF($I378=AG$16,AH378,0)</f>
        <v>0</v>
      </c>
      <c r="AK378" s="37">
        <v>4769</v>
      </c>
      <c r="AL378" s="38">
        <f>100*AK378/$V378</f>
        <v>10.6839617357797</v>
      </c>
      <c r="AM378" s="37">
        <f>IF(AL378&gt;$V$8,1,0)</f>
        <v>0</v>
      </c>
      <c r="AN378" s="38">
        <f>IF($I378=AK$16,AL378,0)</f>
        <v>0</v>
      </c>
      <c r="AO378" s="37">
        <v>2193</v>
      </c>
      <c r="AP378" s="38">
        <f>100*AO378/$V378</f>
        <v>4.91296458095302</v>
      </c>
      <c r="AQ378" s="37">
        <f>IF(AP378&gt;$V$8,1,0)</f>
        <v>0</v>
      </c>
      <c r="AR378" s="38">
        <f>IF($I378=AO$16,AP378,0)</f>
        <v>0</v>
      </c>
      <c r="AS378" s="37">
        <v>0</v>
      </c>
      <c r="AT378" s="38">
        <f>100*AS378/$V378</f>
        <v>0</v>
      </c>
      <c r="AU378" s="37">
        <f>IF(AT378&gt;$V$8,1,0)</f>
        <v>0</v>
      </c>
      <c r="AV378" s="38">
        <f>IF($I378=AS$16,AT378,0)</f>
        <v>0</v>
      </c>
      <c r="AW378" s="37">
        <v>0</v>
      </c>
      <c r="AX378" s="38">
        <f>100*AW378/$V378</f>
        <v>0</v>
      </c>
      <c r="AY378" s="37">
        <f>IF(AX378&gt;$V$8,1,0)</f>
        <v>0</v>
      </c>
      <c r="AZ378" s="38">
        <f>IF($I378=AW$16,AX378,0)</f>
        <v>0</v>
      </c>
      <c r="BA378" s="37">
        <v>0</v>
      </c>
      <c r="BB378" s="38">
        <f>100*BA378/$V378</f>
        <v>0</v>
      </c>
      <c r="BC378" s="37">
        <f>IF(BB378&gt;$V$8,1,0)</f>
        <v>0</v>
      </c>
      <c r="BD378" s="38">
        <f>IF($I378=BA$16,BB378,0)</f>
        <v>0</v>
      </c>
      <c r="BE378" s="37">
        <v>0</v>
      </c>
      <c r="BF378" s="38">
        <f>100*BE378/$V378</f>
        <v>0</v>
      </c>
      <c r="BG378" s="37">
        <f>IF(BF378&gt;$V$8,1,0)</f>
        <v>0</v>
      </c>
      <c r="BH378" s="38">
        <f>IF($I378=BE$16,BF378,0)</f>
        <v>0</v>
      </c>
      <c r="BI378" s="37">
        <v>0</v>
      </c>
      <c r="BJ378" s="38">
        <f>100*BI378/$V378</f>
        <v>0</v>
      </c>
      <c r="BK378" s="37">
        <f>IF(BJ378&gt;$V$8,1,0)</f>
        <v>0</v>
      </c>
      <c r="BL378" s="38">
        <f>IF($I378=BI$16,BJ378,0)</f>
        <v>0</v>
      </c>
      <c r="BM378" s="37">
        <v>0</v>
      </c>
      <c r="BN378" s="38">
        <f>100*BM378/$V378</f>
        <v>0</v>
      </c>
      <c r="BO378" s="37">
        <f>IF(BN378&gt;$V$8,1,0)</f>
        <v>0</v>
      </c>
      <c r="BP378" s="38">
        <f>IF($I378=BM$16,BN378,0)</f>
        <v>0</v>
      </c>
      <c r="BQ378" s="37">
        <v>0</v>
      </c>
      <c r="BR378" s="38">
        <f>100*BQ378/$V378</f>
        <v>0</v>
      </c>
      <c r="BS378" s="37">
        <f>IF(BR378&gt;$V$8,1,0)</f>
        <v>0</v>
      </c>
      <c r="BT378" s="38">
        <f>IF($I378=BQ$16,BR378,0)</f>
        <v>0</v>
      </c>
      <c r="BU378" s="37">
        <v>0</v>
      </c>
      <c r="BV378" s="38">
        <f>100*BU378/$V378</f>
        <v>0</v>
      </c>
      <c r="BW378" s="37">
        <f>IF(BV378&gt;$V$8,1,0)</f>
        <v>0</v>
      </c>
      <c r="BX378" s="38">
        <f>IF($I378=BU$16,BV378,0)</f>
        <v>0</v>
      </c>
      <c r="BY378" s="37">
        <v>626</v>
      </c>
      <c r="BZ378" s="37">
        <v>0</v>
      </c>
      <c r="CA378" s="16"/>
      <c r="CB378" s="20"/>
      <c r="CC378" s="21"/>
    </row>
    <row r="379" ht="15.75" customHeight="1">
      <c r="A379" t="s" s="32">
        <v>858</v>
      </c>
      <c r="B379" t="s" s="71">
        <f>_xlfn.IFS(H379=0,F379,K379=1,I379,L379=1,Q379)</f>
        <v>5</v>
      </c>
      <c r="C379" s="72">
        <f>_xlfn.IFS(H379=0,G379,K379=1,J379,L379=1,R379)</f>
        <v>28.2474965658657</v>
      </c>
      <c r="D379" t="s" s="73">
        <f>IF(F379="Lab","over","under")</f>
        <v>111</v>
      </c>
      <c r="E379" t="s" s="73">
        <v>591</v>
      </c>
      <c r="F379" t="s" s="74">
        <v>9</v>
      </c>
      <c r="G379" s="75">
        <f>AD379</f>
        <v>35.8523620871573</v>
      </c>
      <c r="H379" s="76">
        <f>K379+L379</f>
        <v>1</v>
      </c>
      <c r="I379" t="s" s="77">
        <v>5</v>
      </c>
      <c r="J379" s="75">
        <f>AB379</f>
        <v>28.2474965658657</v>
      </c>
      <c r="K379" s="76">
        <v>1</v>
      </c>
      <c r="L379" s="25"/>
      <c r="M379" t="s" s="73">
        <v>859</v>
      </c>
      <c r="N379" s="25"/>
      <c r="O379" t="s" s="73">
        <v>860</v>
      </c>
      <c r="P379" t="s" s="73">
        <v>858</v>
      </c>
      <c r="Q379" t="s" s="78">
        <v>17</v>
      </c>
      <c r="R379" s="79">
        <f>100*S379</f>
        <v>16.8581155</v>
      </c>
      <c r="S379" s="80">
        <v>0.168581155</v>
      </c>
      <c r="T379" s="28"/>
      <c r="U379" s="29">
        <v>79360</v>
      </c>
      <c r="V379" s="29">
        <v>50231</v>
      </c>
      <c r="W379" s="29">
        <v>152</v>
      </c>
      <c r="X379" s="29">
        <v>3820</v>
      </c>
      <c r="Y379" s="29">
        <v>14189</v>
      </c>
      <c r="Z379" s="31">
        <f>100*Y379/$V379</f>
        <v>28.2474965658657</v>
      </c>
      <c r="AA379" s="29">
        <f>IF(Z379&gt;$V$8,1,0)</f>
        <v>0</v>
      </c>
      <c r="AB379" s="31">
        <f>IF($I379=Y$16,Z379,0)</f>
        <v>28.2474965658657</v>
      </c>
      <c r="AC379" s="29">
        <v>18009</v>
      </c>
      <c r="AD379" s="31">
        <f>100*AC379/$V379</f>
        <v>35.8523620871573</v>
      </c>
      <c r="AE379" s="29">
        <f>IF(AD379&gt;$V$8,1,0)</f>
        <v>0</v>
      </c>
      <c r="AF379" s="31">
        <f>IF($I379=AC$16,AD379,0)</f>
        <v>0</v>
      </c>
      <c r="AG379" s="29">
        <v>1357</v>
      </c>
      <c r="AH379" s="31">
        <f>100*AG379/$V379</f>
        <v>2.70151898230177</v>
      </c>
      <c r="AI379" s="29">
        <f>IF(AH379&gt;$V$8,1,0)</f>
        <v>0</v>
      </c>
      <c r="AJ379" s="31">
        <f>IF($I379=AG$16,AH379,0)</f>
        <v>0</v>
      </c>
      <c r="AK379" s="29">
        <v>8468</v>
      </c>
      <c r="AL379" s="31">
        <f>100*AK379/$V379</f>
        <v>16.8581155063606</v>
      </c>
      <c r="AM379" s="29">
        <f>IF(AL379&gt;$V$8,1,0)</f>
        <v>0</v>
      </c>
      <c r="AN379" s="31">
        <f>IF($I379=AK$16,AL379,0)</f>
        <v>0</v>
      </c>
      <c r="AO379" s="29">
        <v>7004</v>
      </c>
      <c r="AP379" s="31">
        <f>100*AO379/$V379</f>
        <v>13.943580657363</v>
      </c>
      <c r="AQ379" s="29">
        <f>IF(AP379&gt;$V$8,1,0)</f>
        <v>0</v>
      </c>
      <c r="AR379" s="31">
        <f>IF($I379=AO$16,AP379,0)</f>
        <v>0</v>
      </c>
      <c r="AS379" s="29">
        <v>0</v>
      </c>
      <c r="AT379" s="31">
        <f>100*AS379/$V379</f>
        <v>0</v>
      </c>
      <c r="AU379" s="29">
        <f>IF(AT379&gt;$V$8,1,0)</f>
        <v>0</v>
      </c>
      <c r="AV379" s="31">
        <f>IF($I379=AS$16,AT379,0)</f>
        <v>0</v>
      </c>
      <c r="AW379" s="29">
        <v>0</v>
      </c>
      <c r="AX379" s="31">
        <f>100*AW379/$V379</f>
        <v>0</v>
      </c>
      <c r="AY379" s="29">
        <f>IF(AX379&gt;$V$8,1,0)</f>
        <v>0</v>
      </c>
      <c r="AZ379" s="31">
        <f>IF($I379=AW$16,AX379,0)</f>
        <v>0</v>
      </c>
      <c r="BA379" s="29">
        <v>0</v>
      </c>
      <c r="BB379" s="31">
        <f>100*BA379/$V379</f>
        <v>0</v>
      </c>
      <c r="BC379" s="29">
        <f>IF(BB379&gt;$V$8,1,0)</f>
        <v>0</v>
      </c>
      <c r="BD379" s="31">
        <f>IF($I379=BA$16,BB379,0)</f>
        <v>0</v>
      </c>
      <c r="BE379" s="29">
        <v>0</v>
      </c>
      <c r="BF379" s="31">
        <f>100*BE379/$V379</f>
        <v>0</v>
      </c>
      <c r="BG379" s="29">
        <f>IF(BF379&gt;$V$8,1,0)</f>
        <v>0</v>
      </c>
      <c r="BH379" s="31">
        <f>IF($I379=BE$16,BF379,0)</f>
        <v>0</v>
      </c>
      <c r="BI379" s="29">
        <v>0</v>
      </c>
      <c r="BJ379" s="31">
        <f>100*BI379/$V379</f>
        <v>0</v>
      </c>
      <c r="BK379" s="29">
        <f>IF(BJ379&gt;$V$8,1,0)</f>
        <v>0</v>
      </c>
      <c r="BL379" s="31">
        <f>IF($I379=BI$16,BJ379,0)</f>
        <v>0</v>
      </c>
      <c r="BM379" s="29">
        <v>0</v>
      </c>
      <c r="BN379" s="31">
        <f>100*BM379/$V379</f>
        <v>0</v>
      </c>
      <c r="BO379" s="29">
        <f>IF(BN379&gt;$V$8,1,0)</f>
        <v>0</v>
      </c>
      <c r="BP379" s="31">
        <f>IF($I379=BM$16,BN379,0)</f>
        <v>0</v>
      </c>
      <c r="BQ379" s="29">
        <v>0</v>
      </c>
      <c r="BR379" s="31">
        <f>100*BQ379/$V379</f>
        <v>0</v>
      </c>
      <c r="BS379" s="29">
        <f>IF(BR379&gt;$V$8,1,0)</f>
        <v>0</v>
      </c>
      <c r="BT379" s="31">
        <f>IF($I379=BQ$16,BR379,0)</f>
        <v>0</v>
      </c>
      <c r="BU379" s="29">
        <v>0</v>
      </c>
      <c r="BV379" s="31">
        <f>100*BU379/$V379</f>
        <v>0</v>
      </c>
      <c r="BW379" s="29">
        <f>IF(BV379&gt;$V$8,1,0)</f>
        <v>0</v>
      </c>
      <c r="BX379" s="31">
        <f>IF($I379=BU$16,BV379,0)</f>
        <v>0</v>
      </c>
      <c r="BY379" s="29">
        <v>0</v>
      </c>
      <c r="BZ379" s="29">
        <v>0</v>
      </c>
      <c r="CA379" s="28"/>
      <c r="CB379" s="20"/>
      <c r="CC379" s="21"/>
    </row>
    <row r="380" ht="15.75" customHeight="1">
      <c r="A380" t="s" s="32">
        <v>861</v>
      </c>
      <c r="B380" t="s" s="71">
        <f>_xlfn.IFS(H380=0,F380,K380=1,I380,L380=1,Q380)</f>
        <v>17</v>
      </c>
      <c r="C380" s="72">
        <f>_xlfn.IFS(H380=0,G380,K380=1,J380,L380=1,R380)</f>
        <v>22.5198232552509</v>
      </c>
      <c r="D380" t="s" s="68">
        <f>IF(F380="Lab","over","under")</f>
        <v>111</v>
      </c>
      <c r="E380" t="s" s="68">
        <v>591</v>
      </c>
      <c r="F380" t="s" s="74">
        <v>9</v>
      </c>
      <c r="G380" s="81">
        <f>AD380</f>
        <v>35.8119968524908</v>
      </c>
      <c r="H380" s="82">
        <f>K380+L380</f>
        <v>1</v>
      </c>
      <c r="I380" t="s" s="77">
        <v>17</v>
      </c>
      <c r="J380" s="81">
        <f>AN380</f>
        <v>22.5198232552509</v>
      </c>
      <c r="K380" s="82">
        <v>1</v>
      </c>
      <c r="L380" s="13"/>
      <c r="M380" s="13"/>
      <c r="N380" s="13"/>
      <c r="O380" t="s" s="68">
        <v>862</v>
      </c>
      <c r="P380" t="s" s="68">
        <v>861</v>
      </c>
      <c r="Q380" t="s" s="78">
        <v>5</v>
      </c>
      <c r="R380" s="83">
        <f>100*S380</f>
        <v>14.6873676</v>
      </c>
      <c r="S380" s="35">
        <v>0.146873676</v>
      </c>
      <c r="T380" s="16"/>
      <c r="U380" s="37">
        <v>70999</v>
      </c>
      <c r="V380" s="37">
        <v>33042</v>
      </c>
      <c r="W380" s="37">
        <v>91</v>
      </c>
      <c r="X380" s="37">
        <v>4392</v>
      </c>
      <c r="Y380" s="37">
        <v>4853</v>
      </c>
      <c r="Z380" s="38">
        <f>100*Y380/$V380</f>
        <v>14.6873675927607</v>
      </c>
      <c r="AA380" s="37">
        <f>IF(Z380&gt;$V$8,1,0)</f>
        <v>0</v>
      </c>
      <c r="AB380" s="38">
        <f>IF($I380=Y$16,Z380,0)</f>
        <v>0</v>
      </c>
      <c r="AC380" s="37">
        <v>11833</v>
      </c>
      <c r="AD380" s="38">
        <f>100*AC380/$V380</f>
        <v>35.8119968524908</v>
      </c>
      <c r="AE380" s="37">
        <f>IF(AD380&gt;$V$8,1,0)</f>
        <v>0</v>
      </c>
      <c r="AF380" s="38">
        <f>IF($I380=AC$16,AD380,0)</f>
        <v>0</v>
      </c>
      <c r="AG380" s="37">
        <v>954</v>
      </c>
      <c r="AH380" s="38">
        <f>100*AG380/$V380</f>
        <v>2.88723442890866</v>
      </c>
      <c r="AI380" s="37">
        <f>IF(AH380&gt;$V$8,1,0)</f>
        <v>0</v>
      </c>
      <c r="AJ380" s="38">
        <f>IF($I380=AG$16,AH380,0)</f>
        <v>0</v>
      </c>
      <c r="AK380" s="37">
        <v>7441</v>
      </c>
      <c r="AL380" s="38">
        <f>100*AK380/$V380</f>
        <v>22.5198232552509</v>
      </c>
      <c r="AM380" s="37">
        <f>IF(AL380&gt;$V$8,1,0)</f>
        <v>0</v>
      </c>
      <c r="AN380" s="38">
        <f>IF($I380=AK$16,AL380,0)</f>
        <v>22.5198232552509</v>
      </c>
      <c r="AO380" s="37">
        <v>3366</v>
      </c>
      <c r="AP380" s="38">
        <f>100*AO380/$V380</f>
        <v>10.1870346831306</v>
      </c>
      <c r="AQ380" s="37">
        <f>IF(AP380&gt;$V$8,1,0)</f>
        <v>0</v>
      </c>
      <c r="AR380" s="38">
        <f>IF($I380=AO$16,AP380,0)</f>
        <v>0</v>
      </c>
      <c r="AS380" s="37">
        <v>0</v>
      </c>
      <c r="AT380" s="38">
        <f>100*AS380/$V380</f>
        <v>0</v>
      </c>
      <c r="AU380" s="37">
        <f>IF(AT380&gt;$V$8,1,0)</f>
        <v>0</v>
      </c>
      <c r="AV380" s="38">
        <f>IF($I380=AS$16,AT380,0)</f>
        <v>0</v>
      </c>
      <c r="AW380" s="37">
        <v>0</v>
      </c>
      <c r="AX380" s="38">
        <f>100*AW380/$V380</f>
        <v>0</v>
      </c>
      <c r="AY380" s="37">
        <f>IF(AX380&gt;$V$8,1,0)</f>
        <v>0</v>
      </c>
      <c r="AZ380" s="38">
        <f>IF($I380=AW$16,AX380,0)</f>
        <v>0</v>
      </c>
      <c r="BA380" s="37">
        <v>0</v>
      </c>
      <c r="BB380" s="38">
        <f>100*BA380/$V380</f>
        <v>0</v>
      </c>
      <c r="BC380" s="37">
        <f>IF(BB380&gt;$V$8,1,0)</f>
        <v>0</v>
      </c>
      <c r="BD380" s="38">
        <f>IF($I380=BA$16,BB380,0)</f>
        <v>0</v>
      </c>
      <c r="BE380" s="37">
        <v>0</v>
      </c>
      <c r="BF380" s="38">
        <f>100*BE380/$V380</f>
        <v>0</v>
      </c>
      <c r="BG380" s="37">
        <f>IF(BF380&gt;$V$8,1,0)</f>
        <v>0</v>
      </c>
      <c r="BH380" s="38">
        <f>IF($I380=BE$16,BF380,0)</f>
        <v>0</v>
      </c>
      <c r="BI380" s="37">
        <v>0</v>
      </c>
      <c r="BJ380" s="38">
        <f>100*BI380/$V380</f>
        <v>0</v>
      </c>
      <c r="BK380" s="37">
        <f>IF(BJ380&gt;$V$8,1,0)</f>
        <v>0</v>
      </c>
      <c r="BL380" s="38">
        <f>IF($I380=BI$16,BJ380,0)</f>
        <v>0</v>
      </c>
      <c r="BM380" s="37">
        <v>0</v>
      </c>
      <c r="BN380" s="38">
        <f>100*BM380/$V380</f>
        <v>0</v>
      </c>
      <c r="BO380" s="37">
        <f>IF(BN380&gt;$V$8,1,0)</f>
        <v>0</v>
      </c>
      <c r="BP380" s="38">
        <f>IF($I380=BM$16,BN380,0)</f>
        <v>0</v>
      </c>
      <c r="BQ380" s="37">
        <v>0</v>
      </c>
      <c r="BR380" s="38">
        <f>100*BQ380/$V380</f>
        <v>0</v>
      </c>
      <c r="BS380" s="37">
        <f>IF(BR380&gt;$V$8,1,0)</f>
        <v>0</v>
      </c>
      <c r="BT380" s="38">
        <f>IF($I380=BQ$16,BR380,0)</f>
        <v>0</v>
      </c>
      <c r="BU380" s="37">
        <v>0</v>
      </c>
      <c r="BV380" s="38">
        <f>100*BU380/$V380</f>
        <v>0</v>
      </c>
      <c r="BW380" s="37">
        <f>IF(BV380&gt;$V$8,1,0)</f>
        <v>0</v>
      </c>
      <c r="BX380" s="38">
        <f>IF($I380=BU$16,BV380,0)</f>
        <v>0</v>
      </c>
      <c r="BY380" s="37">
        <v>675</v>
      </c>
      <c r="BZ380" s="37">
        <v>0</v>
      </c>
      <c r="CA380" s="16"/>
      <c r="CB380" s="20"/>
      <c r="CC380" s="21"/>
    </row>
    <row r="381" ht="19.95" customHeight="1">
      <c r="A381" t="s" s="32">
        <v>863</v>
      </c>
      <c r="B381" t="s" s="71">
        <f>_xlfn.IFS(H381=0,F381,K381=1,I381,L381=1,Q381)</f>
        <v>5</v>
      </c>
      <c r="C381" s="72">
        <f>_xlfn.IFS(H381=0,G381,K381=1,J381,L381=1,R381)</f>
        <v>31.4895247828309</v>
      </c>
      <c r="D381" t="s" s="73">
        <f>IF(F381="Lab","over","under")</f>
        <v>111</v>
      </c>
      <c r="E381" t="s" s="73">
        <v>591</v>
      </c>
      <c r="F381" t="s" s="74">
        <v>9</v>
      </c>
      <c r="G381" s="75">
        <f>AD381</f>
        <v>35.6391585760518</v>
      </c>
      <c r="H381" s="76">
        <f>K381+L381</f>
        <v>1</v>
      </c>
      <c r="I381" t="s" s="77">
        <v>5</v>
      </c>
      <c r="J381" s="75">
        <f>AB381</f>
        <v>31.4895247828309</v>
      </c>
      <c r="K381" s="76">
        <v>1</v>
      </c>
      <c r="L381" s="25"/>
      <c r="M381" t="s" s="73">
        <v>864</v>
      </c>
      <c r="N381" s="25"/>
      <c r="O381" t="s" s="73">
        <v>865</v>
      </c>
      <c r="P381" t="s" s="73">
        <v>863</v>
      </c>
      <c r="Q381" t="s" s="78">
        <v>17</v>
      </c>
      <c r="R381" s="79">
        <f>100*S381</f>
        <v>17.6141203</v>
      </c>
      <c r="S381" s="80">
        <v>0.176141203</v>
      </c>
      <c r="T381" s="28"/>
      <c r="U381" s="29">
        <v>75154</v>
      </c>
      <c r="V381" s="29">
        <v>46968</v>
      </c>
      <c r="W381" s="29">
        <v>163</v>
      </c>
      <c r="X381" s="29">
        <v>1949</v>
      </c>
      <c r="Y381" s="29">
        <v>14790</v>
      </c>
      <c r="Z381" s="31">
        <f>100*Y381/$V381</f>
        <v>31.4895247828309</v>
      </c>
      <c r="AA381" s="29">
        <f>IF(Z381&gt;$V$8,1,0)</f>
        <v>0</v>
      </c>
      <c r="AB381" s="31">
        <f>IF($I381=Y$16,Z381,0)</f>
        <v>31.4895247828309</v>
      </c>
      <c r="AC381" s="29">
        <v>16739</v>
      </c>
      <c r="AD381" s="31">
        <f>100*AC381/$V381</f>
        <v>35.6391585760518</v>
      </c>
      <c r="AE381" s="29">
        <f>IF(AD381&gt;$V$8,1,0)</f>
        <v>0</v>
      </c>
      <c r="AF381" s="31">
        <f>IF($I381=AC$16,AD381,0)</f>
        <v>0</v>
      </c>
      <c r="AG381" s="29">
        <v>3174</v>
      </c>
      <c r="AH381" s="31">
        <f>100*AG381/$V381</f>
        <v>6.75779253960143</v>
      </c>
      <c r="AI381" s="29">
        <f>IF(AH381&gt;$V$8,1,0)</f>
        <v>0</v>
      </c>
      <c r="AJ381" s="31">
        <f>IF($I381=AG$16,AH381,0)</f>
        <v>0</v>
      </c>
      <c r="AK381" s="29">
        <v>8273</v>
      </c>
      <c r="AL381" s="31">
        <f>100*AK381/$V381</f>
        <v>17.6141202520865</v>
      </c>
      <c r="AM381" s="29">
        <f>IF(AL381&gt;$V$8,1,0)</f>
        <v>0</v>
      </c>
      <c r="AN381" s="31">
        <f>IF($I381=AK$16,AL381,0)</f>
        <v>0</v>
      </c>
      <c r="AO381" s="29">
        <v>3262</v>
      </c>
      <c r="AP381" s="31">
        <f>100*AO381/$V381</f>
        <v>6.94515414750468</v>
      </c>
      <c r="AQ381" s="29">
        <f>IF(AP381&gt;$V$8,1,0)</f>
        <v>0</v>
      </c>
      <c r="AR381" s="31">
        <f>IF($I381=AO$16,AP381,0)</f>
        <v>0</v>
      </c>
      <c r="AS381" s="29">
        <v>0</v>
      </c>
      <c r="AT381" s="31">
        <f>100*AS381/$V381</f>
        <v>0</v>
      </c>
      <c r="AU381" s="29">
        <f>IF(AT381&gt;$V$8,1,0)</f>
        <v>0</v>
      </c>
      <c r="AV381" s="31">
        <f>IF($I381=AS$16,AT381,0)</f>
        <v>0</v>
      </c>
      <c r="AW381" s="29">
        <v>0</v>
      </c>
      <c r="AX381" s="31">
        <f>100*AW381/$V381</f>
        <v>0</v>
      </c>
      <c r="AY381" s="29">
        <f>IF(AX381&gt;$V$8,1,0)</f>
        <v>0</v>
      </c>
      <c r="AZ381" s="31">
        <f>IF($I381=AW$16,AX381,0)</f>
        <v>0</v>
      </c>
      <c r="BA381" s="29">
        <v>0</v>
      </c>
      <c r="BB381" s="31">
        <f>100*BA381/$V381</f>
        <v>0</v>
      </c>
      <c r="BC381" s="29">
        <f>IF(BB381&gt;$V$8,1,0)</f>
        <v>0</v>
      </c>
      <c r="BD381" s="31">
        <f>IF($I381=BA$16,BB381,0)</f>
        <v>0</v>
      </c>
      <c r="BE381" s="29">
        <v>0</v>
      </c>
      <c r="BF381" s="31">
        <f>100*BE381/$V381</f>
        <v>0</v>
      </c>
      <c r="BG381" s="29">
        <f>IF(BF381&gt;$V$8,1,0)</f>
        <v>0</v>
      </c>
      <c r="BH381" s="31">
        <f>IF($I381=BE$16,BF381,0)</f>
        <v>0</v>
      </c>
      <c r="BI381" s="29">
        <v>0</v>
      </c>
      <c r="BJ381" s="31">
        <f>100*BI381/$V381</f>
        <v>0</v>
      </c>
      <c r="BK381" s="29">
        <f>IF(BJ381&gt;$V$8,1,0)</f>
        <v>0</v>
      </c>
      <c r="BL381" s="31">
        <f>IF($I381=BI$16,BJ381,0)</f>
        <v>0</v>
      </c>
      <c r="BM381" s="29">
        <v>0</v>
      </c>
      <c r="BN381" s="31">
        <f>100*BM381/$V381</f>
        <v>0</v>
      </c>
      <c r="BO381" s="29">
        <f>IF(BN381&gt;$V$8,1,0)</f>
        <v>0</v>
      </c>
      <c r="BP381" s="31">
        <f>IF($I381=BM$16,BN381,0)</f>
        <v>0</v>
      </c>
      <c r="BQ381" s="29">
        <v>0</v>
      </c>
      <c r="BR381" s="31">
        <f>100*BQ381/$V381</f>
        <v>0</v>
      </c>
      <c r="BS381" s="29">
        <f>IF(BR381&gt;$V$8,1,0)</f>
        <v>0</v>
      </c>
      <c r="BT381" s="31">
        <f>IF($I381=BQ$16,BR381,0)</f>
        <v>0</v>
      </c>
      <c r="BU381" s="29">
        <v>0</v>
      </c>
      <c r="BV381" s="31">
        <f>100*BU381/$V381</f>
        <v>0</v>
      </c>
      <c r="BW381" s="29">
        <f>IF(BV381&gt;$V$8,1,0)</f>
        <v>0</v>
      </c>
      <c r="BX381" s="31">
        <f>IF($I381=BU$16,BV381,0)</f>
        <v>0</v>
      </c>
      <c r="BY381" s="29">
        <v>690</v>
      </c>
      <c r="BZ381" s="29">
        <v>0</v>
      </c>
      <c r="CA381" s="28"/>
      <c r="CB381" s="20"/>
      <c r="CC381" s="21"/>
    </row>
    <row r="382" ht="15.75" customHeight="1">
      <c r="A382" t="s" s="32">
        <v>866</v>
      </c>
      <c r="B382" t="s" s="71">
        <f>_xlfn.IFS(H382=0,F382,K382=1,I382,L382=1,Q382)</f>
        <v>5</v>
      </c>
      <c r="C382" s="72">
        <f>_xlfn.IFS(H382=0,G382,K382=1,J382,L382=1,R382)</f>
        <v>34.4065022504929</v>
      </c>
      <c r="D382" t="s" s="68">
        <f>IF(F382="Lab","over","under")</f>
        <v>111</v>
      </c>
      <c r="E382" t="s" s="68">
        <v>591</v>
      </c>
      <c r="F382" t="s" s="74">
        <v>9</v>
      </c>
      <c r="G382" s="81">
        <f>AD382</f>
        <v>35.5949856786817</v>
      </c>
      <c r="H382" s="82">
        <f>K382+L382</f>
        <v>1</v>
      </c>
      <c r="I382" t="s" s="77">
        <v>5</v>
      </c>
      <c r="J382" s="81">
        <f>AB382</f>
        <v>34.4065022504929</v>
      </c>
      <c r="K382" s="82">
        <v>1</v>
      </c>
      <c r="L382" s="13"/>
      <c r="M382" t="s" s="68">
        <v>867</v>
      </c>
      <c r="N382" s="13"/>
      <c r="O382" t="s" s="68">
        <v>868</v>
      </c>
      <c r="P382" t="s" s="68">
        <v>866</v>
      </c>
      <c r="Q382" t="s" s="78">
        <v>13</v>
      </c>
      <c r="R382" s="83">
        <f>100*S382</f>
        <v>13.2444296</v>
      </c>
      <c r="S382" s="35">
        <v>0.132444296</v>
      </c>
      <c r="T382" s="16"/>
      <c r="U382" s="37">
        <v>74426</v>
      </c>
      <c r="V382" s="37">
        <v>53766</v>
      </c>
      <c r="W382" s="37">
        <v>177</v>
      </c>
      <c r="X382" s="37">
        <v>639</v>
      </c>
      <c r="Y382" s="37">
        <v>18499</v>
      </c>
      <c r="Z382" s="38">
        <f>100*Y382/$V382</f>
        <v>34.4065022504929</v>
      </c>
      <c r="AA382" s="37">
        <f>IF(Z382&gt;$V$8,1,0)</f>
        <v>0</v>
      </c>
      <c r="AB382" s="38">
        <f>IF($I382=Y$16,Z382,0)</f>
        <v>34.4065022504929</v>
      </c>
      <c r="AC382" s="37">
        <v>19138</v>
      </c>
      <c r="AD382" s="38">
        <f>100*AC382/$V382</f>
        <v>35.5949856786817</v>
      </c>
      <c r="AE382" s="37">
        <f>IF(AD382&gt;$V$8,1,0)</f>
        <v>0</v>
      </c>
      <c r="AF382" s="38">
        <f>IF($I382=AC$16,AD382,0)</f>
        <v>0</v>
      </c>
      <c r="AG382" s="37">
        <v>7121</v>
      </c>
      <c r="AH382" s="38">
        <f>100*AG382/$V382</f>
        <v>13.2444295651527</v>
      </c>
      <c r="AI382" s="37">
        <f>IF(AH382&gt;$V$8,1,0)</f>
        <v>0</v>
      </c>
      <c r="AJ382" s="38">
        <f>IF($I382=AG$16,AH382,0)</f>
        <v>0</v>
      </c>
      <c r="AK382" s="37">
        <v>5602</v>
      </c>
      <c r="AL382" s="38">
        <f>100*AK382/$V382</f>
        <v>10.4192240449355</v>
      </c>
      <c r="AM382" s="37">
        <f>IF(AL382&gt;$V$8,1,0)</f>
        <v>0</v>
      </c>
      <c r="AN382" s="38">
        <f>IF($I382=AK$16,AL382,0)</f>
        <v>0</v>
      </c>
      <c r="AO382" s="37">
        <v>3273</v>
      </c>
      <c r="AP382" s="38">
        <f>100*AO382/$V382</f>
        <v>6.08749023546479</v>
      </c>
      <c r="AQ382" s="37">
        <f>IF(AP382&gt;$V$8,1,0)</f>
        <v>0</v>
      </c>
      <c r="AR382" s="38">
        <f>IF($I382=AO$16,AP382,0)</f>
        <v>0</v>
      </c>
      <c r="AS382" s="37">
        <v>0</v>
      </c>
      <c r="AT382" s="38">
        <f>100*AS382/$V382</f>
        <v>0</v>
      </c>
      <c r="AU382" s="37">
        <f>IF(AT382&gt;$V$8,1,0)</f>
        <v>0</v>
      </c>
      <c r="AV382" s="38">
        <f>IF($I382=AS$16,AT382,0)</f>
        <v>0</v>
      </c>
      <c r="AW382" s="37">
        <v>0</v>
      </c>
      <c r="AX382" s="38">
        <f>100*AW382/$V382</f>
        <v>0</v>
      </c>
      <c r="AY382" s="37">
        <f>IF(AX382&gt;$V$8,1,0)</f>
        <v>0</v>
      </c>
      <c r="AZ382" s="38">
        <f>IF($I382=AW$16,AX382,0)</f>
        <v>0</v>
      </c>
      <c r="BA382" s="37">
        <v>0</v>
      </c>
      <c r="BB382" s="38">
        <f>100*BA382/$V382</f>
        <v>0</v>
      </c>
      <c r="BC382" s="37">
        <f>IF(BB382&gt;$V$8,1,0)</f>
        <v>0</v>
      </c>
      <c r="BD382" s="38">
        <f>IF($I382=BA$16,BB382,0)</f>
        <v>0</v>
      </c>
      <c r="BE382" s="37">
        <v>0</v>
      </c>
      <c r="BF382" s="38">
        <f>100*BE382/$V382</f>
        <v>0</v>
      </c>
      <c r="BG382" s="37">
        <f>IF(BF382&gt;$V$8,1,0)</f>
        <v>0</v>
      </c>
      <c r="BH382" s="38">
        <f>IF($I382=BE$16,BF382,0)</f>
        <v>0</v>
      </c>
      <c r="BI382" s="37">
        <v>0</v>
      </c>
      <c r="BJ382" s="38">
        <f>100*BI382/$V382</f>
        <v>0</v>
      </c>
      <c r="BK382" s="37">
        <f>IF(BJ382&gt;$V$8,1,0)</f>
        <v>0</v>
      </c>
      <c r="BL382" s="38">
        <f>IF($I382=BI$16,BJ382,0)</f>
        <v>0</v>
      </c>
      <c r="BM382" s="37">
        <v>0</v>
      </c>
      <c r="BN382" s="38">
        <f>100*BM382/$V382</f>
        <v>0</v>
      </c>
      <c r="BO382" s="37">
        <f>IF(BN382&gt;$V$8,1,0)</f>
        <v>0</v>
      </c>
      <c r="BP382" s="38">
        <f>IF($I382=BM$16,BN382,0)</f>
        <v>0</v>
      </c>
      <c r="BQ382" s="37">
        <v>0</v>
      </c>
      <c r="BR382" s="38">
        <f>100*BQ382/$V382</f>
        <v>0</v>
      </c>
      <c r="BS382" s="37">
        <f>IF(BR382&gt;$V$8,1,0)</f>
        <v>0</v>
      </c>
      <c r="BT382" s="38">
        <f>IF($I382=BQ$16,BR382,0)</f>
        <v>0</v>
      </c>
      <c r="BU382" s="37">
        <v>0</v>
      </c>
      <c r="BV382" s="38">
        <f>100*BU382/$V382</f>
        <v>0</v>
      </c>
      <c r="BW382" s="37">
        <f>IF(BV382&gt;$V$8,1,0)</f>
        <v>0</v>
      </c>
      <c r="BX382" s="38">
        <f>IF($I382=BU$16,BV382,0)</f>
        <v>0</v>
      </c>
      <c r="BY382" s="37">
        <v>500</v>
      </c>
      <c r="BZ382" s="37">
        <v>0</v>
      </c>
      <c r="CA382" s="16"/>
      <c r="CB382" s="20"/>
      <c r="CC382" s="21"/>
    </row>
    <row r="383" ht="15.75" customHeight="1">
      <c r="A383" t="s" s="32">
        <v>869</v>
      </c>
      <c r="B383" t="s" s="71">
        <f>_xlfn.IFS(H383=0,F383,K383=1,I383,L383=1,Q383)</f>
        <v>17</v>
      </c>
      <c r="C383" s="72">
        <f>_xlfn.IFS(H383=0,G383,K383=1,J383,L383=1,R383)</f>
        <v>21.0642821</v>
      </c>
      <c r="D383" t="s" s="73">
        <f>IF(F383="Lab","over","under")</f>
        <v>111</v>
      </c>
      <c r="E383" t="s" s="73">
        <v>591</v>
      </c>
      <c r="F383" t="s" s="74">
        <v>9</v>
      </c>
      <c r="G383" s="75">
        <f>AD383</f>
        <v>35.553509983124</v>
      </c>
      <c r="H383" s="76">
        <f>K383+L383</f>
        <v>1</v>
      </c>
      <c r="I383" t="s" s="77">
        <v>5</v>
      </c>
      <c r="J383" s="75">
        <f>AB383</f>
        <v>30.5871523440068</v>
      </c>
      <c r="K383" s="76">
        <v>0</v>
      </c>
      <c r="L383" s="76">
        <v>1</v>
      </c>
      <c r="M383" t="s" s="73">
        <v>870</v>
      </c>
      <c r="N383" s="25"/>
      <c r="O383" t="s" s="73">
        <v>871</v>
      </c>
      <c r="P383" t="s" s="73">
        <v>869</v>
      </c>
      <c r="Q383" t="s" s="78">
        <v>17</v>
      </c>
      <c r="R383" s="79">
        <f>100*S383</f>
        <v>21.0642821</v>
      </c>
      <c r="S383" s="80">
        <v>0.210642821</v>
      </c>
      <c r="T383" s="28"/>
      <c r="U383" s="29">
        <v>77994</v>
      </c>
      <c r="V383" s="29">
        <v>45627</v>
      </c>
      <c r="W383" s="29">
        <v>161</v>
      </c>
      <c r="X383" s="29">
        <v>2266</v>
      </c>
      <c r="Y383" s="29">
        <v>13956</v>
      </c>
      <c r="Z383" s="31">
        <f>100*Y383/$V383</f>
        <v>30.5871523440068</v>
      </c>
      <c r="AA383" s="29">
        <f>IF(Z383&gt;$V$8,1,0)</f>
        <v>0</v>
      </c>
      <c r="AB383" s="31">
        <f>IF($I383=Y$16,Z383,0)</f>
        <v>30.5871523440068</v>
      </c>
      <c r="AC383" s="29">
        <v>16222</v>
      </c>
      <c r="AD383" s="31">
        <f>100*AC383/$V383</f>
        <v>35.553509983124</v>
      </c>
      <c r="AE383" s="29">
        <f>IF(AD383&gt;$V$8,1,0)</f>
        <v>0</v>
      </c>
      <c r="AF383" s="31">
        <f>IF($I383=AC$16,AD383,0)</f>
        <v>0</v>
      </c>
      <c r="AG383" s="29">
        <v>1663</v>
      </c>
      <c r="AH383" s="31">
        <f>100*AG383/$V383</f>
        <v>3.64477173603349</v>
      </c>
      <c r="AI383" s="29">
        <f>IF(AH383&gt;$V$8,1,0)</f>
        <v>0</v>
      </c>
      <c r="AJ383" s="31">
        <f>IF($I383=AG$16,AH383,0)</f>
        <v>0</v>
      </c>
      <c r="AK383" s="29">
        <v>9611</v>
      </c>
      <c r="AL383" s="31">
        <f>100*AK383/$V383</f>
        <v>21.0642821136608</v>
      </c>
      <c r="AM383" s="29">
        <f>IF(AL383&gt;$V$8,1,0)</f>
        <v>0</v>
      </c>
      <c r="AN383" s="31">
        <f>IF($I383=AK$16,AL383,0)</f>
        <v>0</v>
      </c>
      <c r="AO383" s="29">
        <v>2119</v>
      </c>
      <c r="AP383" s="31">
        <f>100*AO383/$V383</f>
        <v>4.64417998115151</v>
      </c>
      <c r="AQ383" s="29">
        <f>IF(AP383&gt;$V$8,1,0)</f>
        <v>0</v>
      </c>
      <c r="AR383" s="31">
        <f>IF($I383=AO$16,AP383,0)</f>
        <v>0</v>
      </c>
      <c r="AS383" s="29">
        <v>0</v>
      </c>
      <c r="AT383" s="31">
        <f>100*AS383/$V383</f>
        <v>0</v>
      </c>
      <c r="AU383" s="29">
        <f>IF(AT383&gt;$V$8,1,0)</f>
        <v>0</v>
      </c>
      <c r="AV383" s="31">
        <f>IF($I383=AS$16,AT383,0)</f>
        <v>0</v>
      </c>
      <c r="AW383" s="29">
        <v>0</v>
      </c>
      <c r="AX383" s="31">
        <f>100*AW383/$V383</f>
        <v>0</v>
      </c>
      <c r="AY383" s="29">
        <f>IF(AX383&gt;$V$8,1,0)</f>
        <v>0</v>
      </c>
      <c r="AZ383" s="31">
        <f>IF($I383=AW$16,AX383,0)</f>
        <v>0</v>
      </c>
      <c r="BA383" s="29">
        <v>0</v>
      </c>
      <c r="BB383" s="31">
        <f>100*BA383/$V383</f>
        <v>0</v>
      </c>
      <c r="BC383" s="29">
        <f>IF(BB383&gt;$V$8,1,0)</f>
        <v>0</v>
      </c>
      <c r="BD383" s="31">
        <f>IF($I383=BA$16,BB383,0)</f>
        <v>0</v>
      </c>
      <c r="BE383" s="29">
        <v>0</v>
      </c>
      <c r="BF383" s="31">
        <f>100*BE383/$V383</f>
        <v>0</v>
      </c>
      <c r="BG383" s="29">
        <f>IF(BF383&gt;$V$8,1,0)</f>
        <v>0</v>
      </c>
      <c r="BH383" s="31">
        <f>IF($I383=BE$16,BF383,0)</f>
        <v>0</v>
      </c>
      <c r="BI383" s="29">
        <v>0</v>
      </c>
      <c r="BJ383" s="31">
        <f>100*BI383/$V383</f>
        <v>0</v>
      </c>
      <c r="BK383" s="29">
        <f>IF(BJ383&gt;$V$8,1,0)</f>
        <v>0</v>
      </c>
      <c r="BL383" s="31">
        <f>IF($I383=BI$16,BJ383,0)</f>
        <v>0</v>
      </c>
      <c r="BM383" s="29">
        <v>0</v>
      </c>
      <c r="BN383" s="31">
        <f>100*BM383/$V383</f>
        <v>0</v>
      </c>
      <c r="BO383" s="29">
        <f>IF(BN383&gt;$V$8,1,0)</f>
        <v>0</v>
      </c>
      <c r="BP383" s="31">
        <f>IF($I383=BM$16,BN383,0)</f>
        <v>0</v>
      </c>
      <c r="BQ383" s="29">
        <v>0</v>
      </c>
      <c r="BR383" s="31">
        <f>100*BQ383/$V383</f>
        <v>0</v>
      </c>
      <c r="BS383" s="29">
        <f>IF(BR383&gt;$V$8,1,0)</f>
        <v>0</v>
      </c>
      <c r="BT383" s="31">
        <f>IF($I383=BQ$16,BR383,0)</f>
        <v>0</v>
      </c>
      <c r="BU383" s="29">
        <v>0</v>
      </c>
      <c r="BV383" s="31">
        <f>100*BU383/$V383</f>
        <v>0</v>
      </c>
      <c r="BW383" s="29">
        <f>IF(BV383&gt;$V$8,1,0)</f>
        <v>0</v>
      </c>
      <c r="BX383" s="31">
        <f>IF($I383=BU$16,BV383,0)</f>
        <v>0</v>
      </c>
      <c r="BY383" s="29">
        <v>0</v>
      </c>
      <c r="BZ383" s="29">
        <v>0</v>
      </c>
      <c r="CA383" s="28"/>
      <c r="CB383" s="20"/>
      <c r="CC383" s="21"/>
    </row>
    <row r="384" ht="15.75" customHeight="1">
      <c r="A384" t="s" s="32">
        <v>872</v>
      </c>
      <c r="B384" t="s" s="71">
        <f>_xlfn.IFS(H384=0,F384,K384=1,I384,L384=1,Q384)</f>
        <v>5</v>
      </c>
      <c r="C384" s="72">
        <f>_xlfn.IFS(H384=0,G384,K384=1,J384,L384=1,R384)</f>
        <v>32.6662983159968</v>
      </c>
      <c r="D384" t="s" s="68">
        <f>IF(F384="Lab","over","under")</f>
        <v>111</v>
      </c>
      <c r="E384" t="s" s="68">
        <v>591</v>
      </c>
      <c r="F384" t="s" s="74">
        <v>9</v>
      </c>
      <c r="G384" s="81">
        <f>AD384</f>
        <v>35.5394335407308</v>
      </c>
      <c r="H384" s="82">
        <f>K384+L384</f>
        <v>1</v>
      </c>
      <c r="I384" t="s" s="77">
        <v>5</v>
      </c>
      <c r="J384" s="81">
        <f>AB384</f>
        <v>32.6662983159968</v>
      </c>
      <c r="K384" s="82">
        <v>1</v>
      </c>
      <c r="L384" s="13"/>
      <c r="M384" s="13"/>
      <c r="N384" s="13"/>
      <c r="O384" t="s" s="68">
        <v>873</v>
      </c>
      <c r="P384" t="s" s="68">
        <v>872</v>
      </c>
      <c r="Q384" t="s" s="78">
        <v>17</v>
      </c>
      <c r="R384" s="83">
        <f>100*S384</f>
        <v>16.8160088</v>
      </c>
      <c r="S384" s="35">
        <v>0.168160088</v>
      </c>
      <c r="T384" s="16"/>
      <c r="U384" s="37">
        <v>75027</v>
      </c>
      <c r="V384" s="37">
        <v>41627</v>
      </c>
      <c r="W384" s="37">
        <v>111</v>
      </c>
      <c r="X384" s="37">
        <v>1196</v>
      </c>
      <c r="Y384" s="37">
        <v>13598</v>
      </c>
      <c r="Z384" s="38">
        <f>100*Y384/$V384</f>
        <v>32.6662983159968</v>
      </c>
      <c r="AA384" s="37">
        <f>IF(Z384&gt;$V$8,1,0)</f>
        <v>0</v>
      </c>
      <c r="AB384" s="38">
        <f>IF($I384=Y$16,Z384,0)</f>
        <v>32.6662983159968</v>
      </c>
      <c r="AC384" s="37">
        <v>14794</v>
      </c>
      <c r="AD384" s="38">
        <f>100*AC384/$V384</f>
        <v>35.5394335407308</v>
      </c>
      <c r="AE384" s="37">
        <f>IF(AD384&gt;$V$8,1,0)</f>
        <v>0</v>
      </c>
      <c r="AF384" s="38">
        <f>IF($I384=AC$16,AD384,0)</f>
        <v>0</v>
      </c>
      <c r="AG384" s="37">
        <v>1685</v>
      </c>
      <c r="AH384" s="38">
        <f>100*AG384/$V384</f>
        <v>4.04785355658587</v>
      </c>
      <c r="AI384" s="37">
        <f>IF(AH384&gt;$V$8,1,0)</f>
        <v>0</v>
      </c>
      <c r="AJ384" s="38">
        <f>IF($I384=AG$16,AH384,0)</f>
        <v>0</v>
      </c>
      <c r="AK384" s="37">
        <v>7000</v>
      </c>
      <c r="AL384" s="38">
        <f>100*AK384/$V384</f>
        <v>16.8160088404161</v>
      </c>
      <c r="AM384" s="37">
        <f>IF(AL384&gt;$V$8,1,0)</f>
        <v>0</v>
      </c>
      <c r="AN384" s="38">
        <f>IF($I384=AK$16,AL384,0)</f>
        <v>0</v>
      </c>
      <c r="AO384" s="37">
        <v>1391</v>
      </c>
      <c r="AP384" s="38">
        <f>100*AO384/$V384</f>
        <v>3.34158118528839</v>
      </c>
      <c r="AQ384" s="37">
        <f>IF(AP384&gt;$V$8,1,0)</f>
        <v>0</v>
      </c>
      <c r="AR384" s="38">
        <f>IF($I384=AO$16,AP384,0)</f>
        <v>0</v>
      </c>
      <c r="AS384" s="37">
        <v>0</v>
      </c>
      <c r="AT384" s="38">
        <f>100*AS384/$V384</f>
        <v>0</v>
      </c>
      <c r="AU384" s="37">
        <f>IF(AT384&gt;$V$8,1,0)</f>
        <v>0</v>
      </c>
      <c r="AV384" s="38">
        <f>IF($I384=AS$16,AT384,0)</f>
        <v>0</v>
      </c>
      <c r="AW384" s="37">
        <v>3159</v>
      </c>
      <c r="AX384" s="38">
        <f>100*AW384/$V384</f>
        <v>7.58882456098205</v>
      </c>
      <c r="AY384" s="37">
        <f>IF(AX384&gt;$V$8,1,0)</f>
        <v>0</v>
      </c>
      <c r="AZ384" s="38">
        <f>IF($I384=AW$16,AX384,0)</f>
        <v>0</v>
      </c>
      <c r="BA384" s="37">
        <v>0</v>
      </c>
      <c r="BB384" s="38">
        <f>100*BA384/$V384</f>
        <v>0</v>
      </c>
      <c r="BC384" s="37">
        <f>IF(BB384&gt;$V$8,1,0)</f>
        <v>0</v>
      </c>
      <c r="BD384" s="38">
        <f>IF($I384=BA$16,BB384,0)</f>
        <v>0</v>
      </c>
      <c r="BE384" s="37">
        <v>0</v>
      </c>
      <c r="BF384" s="38">
        <f>100*BE384/$V384</f>
        <v>0</v>
      </c>
      <c r="BG384" s="37">
        <f>IF(BF384&gt;$V$8,1,0)</f>
        <v>0</v>
      </c>
      <c r="BH384" s="38">
        <f>IF($I384=BE$16,BF384,0)</f>
        <v>0</v>
      </c>
      <c r="BI384" s="37">
        <v>0</v>
      </c>
      <c r="BJ384" s="38">
        <f>100*BI384/$V384</f>
        <v>0</v>
      </c>
      <c r="BK384" s="37">
        <f>IF(BJ384&gt;$V$8,1,0)</f>
        <v>0</v>
      </c>
      <c r="BL384" s="38">
        <f>IF($I384=BI$16,BJ384,0)</f>
        <v>0</v>
      </c>
      <c r="BM384" s="37">
        <v>0</v>
      </c>
      <c r="BN384" s="38">
        <f>100*BM384/$V384</f>
        <v>0</v>
      </c>
      <c r="BO384" s="37">
        <f>IF(BN384&gt;$V$8,1,0)</f>
        <v>0</v>
      </c>
      <c r="BP384" s="38">
        <f>IF($I384=BM$16,BN384,0)</f>
        <v>0</v>
      </c>
      <c r="BQ384" s="37">
        <v>0</v>
      </c>
      <c r="BR384" s="38">
        <f>100*BQ384/$V384</f>
        <v>0</v>
      </c>
      <c r="BS384" s="37">
        <f>IF(BR384&gt;$V$8,1,0)</f>
        <v>0</v>
      </c>
      <c r="BT384" s="38">
        <f>IF($I384=BQ$16,BR384,0)</f>
        <v>0</v>
      </c>
      <c r="BU384" s="37">
        <v>0</v>
      </c>
      <c r="BV384" s="38">
        <f>100*BU384/$V384</f>
        <v>0</v>
      </c>
      <c r="BW384" s="37">
        <f>IF(BV384&gt;$V$8,1,0)</f>
        <v>0</v>
      </c>
      <c r="BX384" s="38">
        <f>IF($I384=BU$16,BV384,0)</f>
        <v>0</v>
      </c>
      <c r="BY384" s="37">
        <v>487</v>
      </c>
      <c r="BZ384" s="37">
        <v>0</v>
      </c>
      <c r="CA384" s="16"/>
      <c r="CB384" s="20"/>
      <c r="CC384" s="21"/>
    </row>
    <row r="385" ht="15.75" customHeight="1">
      <c r="A385" t="s" s="32">
        <v>874</v>
      </c>
      <c r="B385" t="s" s="71">
        <f>_xlfn.IFS(H385=0,F385,K385=1,I385,L385=1,Q385)</f>
        <v>9</v>
      </c>
      <c r="C385" s="72">
        <f>_xlfn.IFS(H385=0,G385,K385=1,J385,L385=1,R385)</f>
        <v>35.4150382992028</v>
      </c>
      <c r="D385" t="s" s="73">
        <f>IF(F385="Lab","over","under")</f>
        <v>111</v>
      </c>
      <c r="E385" t="s" s="73">
        <v>591</v>
      </c>
      <c r="F385" t="s" s="74">
        <v>9</v>
      </c>
      <c r="G385" s="75">
        <f>AD385</f>
        <v>35.4150382992028</v>
      </c>
      <c r="H385" s="76">
        <f>K385+L385</f>
        <v>0</v>
      </c>
      <c r="I385" t="s" s="77">
        <v>5</v>
      </c>
      <c r="J385" s="75">
        <f>AB385</f>
        <v>17.5472877911521</v>
      </c>
      <c r="K385" s="25"/>
      <c r="L385" s="25"/>
      <c r="M385" s="25"/>
      <c r="N385" s="25"/>
      <c r="O385" t="s" s="73">
        <v>875</v>
      </c>
      <c r="P385" t="s" s="73">
        <v>874</v>
      </c>
      <c r="Q385" t="s" s="78">
        <v>153</v>
      </c>
      <c r="R385" s="79">
        <f>100*S385</f>
        <v>14.0274087</v>
      </c>
      <c r="S385" s="80">
        <v>0.140274087</v>
      </c>
      <c r="T385" s="28"/>
      <c r="U385" s="29">
        <v>77312</v>
      </c>
      <c r="V385" s="29">
        <v>38382</v>
      </c>
      <c r="W385" s="29">
        <v>176</v>
      </c>
      <c r="X385" s="29">
        <v>6858</v>
      </c>
      <c r="Y385" s="29">
        <v>6735</v>
      </c>
      <c r="Z385" s="31">
        <f>100*Y385/$V385</f>
        <v>17.5472877911521</v>
      </c>
      <c r="AA385" s="29">
        <f>IF(Z385&gt;$V$8,1,0)</f>
        <v>0</v>
      </c>
      <c r="AB385" s="31">
        <f>IF($I385=Y$16,Z385,0)</f>
        <v>17.5472877911521</v>
      </c>
      <c r="AC385" s="29">
        <v>13593</v>
      </c>
      <c r="AD385" s="31">
        <f>100*AC385/$V385</f>
        <v>35.4150382992028</v>
      </c>
      <c r="AE385" s="29">
        <f>IF(AD385&gt;$V$8,1,0)</f>
        <v>0</v>
      </c>
      <c r="AF385" s="31">
        <f>IF($I385=AC$16,AD385,0)</f>
        <v>0</v>
      </c>
      <c r="AG385" s="29">
        <v>2400</v>
      </c>
      <c r="AH385" s="31">
        <f>100*AG385/$V385</f>
        <v>6.25293106143505</v>
      </c>
      <c r="AI385" s="29">
        <f>IF(AH385&gt;$V$8,1,0)</f>
        <v>0</v>
      </c>
      <c r="AJ385" s="31">
        <f>IF($I385=AG$16,AH385,0)</f>
        <v>0</v>
      </c>
      <c r="AK385" s="29">
        <v>4759</v>
      </c>
      <c r="AL385" s="31">
        <f>100*AK385/$V385</f>
        <v>12.3990412172372</v>
      </c>
      <c r="AM385" s="29">
        <f>IF(AL385&gt;$V$8,1,0)</f>
        <v>0</v>
      </c>
      <c r="AN385" s="31">
        <f>IF($I385=AK$16,AL385,0)</f>
        <v>0</v>
      </c>
      <c r="AO385" s="29">
        <v>2401</v>
      </c>
      <c r="AP385" s="31">
        <f>100*AO385/$V385</f>
        <v>6.25553644937731</v>
      </c>
      <c r="AQ385" s="29">
        <f>IF(AP385&gt;$V$8,1,0)</f>
        <v>0</v>
      </c>
      <c r="AR385" s="31">
        <f>IF($I385=AO$16,AP385,0)</f>
        <v>0</v>
      </c>
      <c r="AS385" s="29">
        <v>0</v>
      </c>
      <c r="AT385" s="31">
        <f>100*AS385/$V385</f>
        <v>0</v>
      </c>
      <c r="AU385" s="29">
        <f>IF(AT385&gt;$V$8,1,0)</f>
        <v>0</v>
      </c>
      <c r="AV385" s="31">
        <f>IF($I385=AS$16,AT385,0)</f>
        <v>0</v>
      </c>
      <c r="AW385" s="29">
        <v>0</v>
      </c>
      <c r="AX385" s="31">
        <f>100*AW385/$V385</f>
        <v>0</v>
      </c>
      <c r="AY385" s="29">
        <f>IF(AX385&gt;$V$8,1,0)</f>
        <v>0</v>
      </c>
      <c r="AZ385" s="31">
        <f>IF($I385=AW$16,AX385,0)</f>
        <v>0</v>
      </c>
      <c r="BA385" s="29">
        <v>0</v>
      </c>
      <c r="BB385" s="31">
        <f>100*BA385/$V385</f>
        <v>0</v>
      </c>
      <c r="BC385" s="29">
        <f>IF(BB385&gt;$V$8,1,0)</f>
        <v>0</v>
      </c>
      <c r="BD385" s="31">
        <f>IF($I385=BA$16,BB385,0)</f>
        <v>0</v>
      </c>
      <c r="BE385" s="29">
        <v>0</v>
      </c>
      <c r="BF385" s="31">
        <f>100*BE385/$V385</f>
        <v>0</v>
      </c>
      <c r="BG385" s="29">
        <f>IF(BF385&gt;$V$8,1,0)</f>
        <v>0</v>
      </c>
      <c r="BH385" s="31">
        <f>IF($I385=BE$16,BF385,0)</f>
        <v>0</v>
      </c>
      <c r="BI385" s="29">
        <v>0</v>
      </c>
      <c r="BJ385" s="31">
        <f>100*BI385/$V385</f>
        <v>0</v>
      </c>
      <c r="BK385" s="29">
        <f>IF(BJ385&gt;$V$8,1,0)</f>
        <v>0</v>
      </c>
      <c r="BL385" s="31">
        <f>IF($I385=BI$16,BJ385,0)</f>
        <v>0</v>
      </c>
      <c r="BM385" s="29">
        <v>0</v>
      </c>
      <c r="BN385" s="31">
        <f>100*BM385/$V385</f>
        <v>0</v>
      </c>
      <c r="BO385" s="29">
        <f>IF(BN385&gt;$V$8,1,0)</f>
        <v>0</v>
      </c>
      <c r="BP385" s="31">
        <f>IF($I385=BM$16,BN385,0)</f>
        <v>0</v>
      </c>
      <c r="BQ385" s="29">
        <v>0</v>
      </c>
      <c r="BR385" s="31">
        <f>100*BQ385/$V385</f>
        <v>0</v>
      </c>
      <c r="BS385" s="29">
        <f>IF(BR385&gt;$V$8,1,0)</f>
        <v>0</v>
      </c>
      <c r="BT385" s="31">
        <f>IF($I385=BQ$16,BR385,0)</f>
        <v>0</v>
      </c>
      <c r="BU385" s="29">
        <v>0</v>
      </c>
      <c r="BV385" s="31">
        <f>100*BU385/$V385</f>
        <v>0</v>
      </c>
      <c r="BW385" s="29">
        <f>IF(BV385&gt;$V$8,1,0)</f>
        <v>0</v>
      </c>
      <c r="BX385" s="31">
        <f>IF($I385=BU$16,BV385,0)</f>
        <v>0</v>
      </c>
      <c r="BY385" s="29">
        <v>0</v>
      </c>
      <c r="BZ385" s="29">
        <v>0</v>
      </c>
      <c r="CA385" s="28"/>
      <c r="CB385" s="20"/>
      <c r="CC385" s="21"/>
    </row>
    <row r="386" ht="15.75" customHeight="1">
      <c r="A386" t="s" s="32">
        <v>876</v>
      </c>
      <c r="B386" t="s" s="71">
        <f>_xlfn.IFS(H386=0,F386,K386=1,I386,L386=1,Q386)</f>
        <v>5</v>
      </c>
      <c r="C386" s="72">
        <f>_xlfn.IFS(H386=0,G386,K386=1,J386,L386=1,R386)</f>
        <v>31.3688906045594</v>
      </c>
      <c r="D386" t="s" s="68">
        <f>IF(F386="Lab","over","under")</f>
        <v>111</v>
      </c>
      <c r="E386" t="s" s="68">
        <v>591</v>
      </c>
      <c r="F386" t="s" s="74">
        <v>9</v>
      </c>
      <c r="G386" s="81">
        <f>AD386</f>
        <v>35.3964271161723</v>
      </c>
      <c r="H386" s="82">
        <f>K386+L386</f>
        <v>1</v>
      </c>
      <c r="I386" t="s" s="77">
        <v>5</v>
      </c>
      <c r="J386" s="81">
        <f>AB386</f>
        <v>31.3688906045594</v>
      </c>
      <c r="K386" s="82">
        <v>1</v>
      </c>
      <c r="L386" s="13"/>
      <c r="M386" s="13"/>
      <c r="N386" s="13"/>
      <c r="O386" t="s" s="68">
        <v>877</v>
      </c>
      <c r="P386" t="s" s="68">
        <v>876</v>
      </c>
      <c r="Q386" t="s" s="78">
        <v>17</v>
      </c>
      <c r="R386" s="83">
        <f>100*S386</f>
        <v>16.7878359</v>
      </c>
      <c r="S386" s="35">
        <v>0.167878359</v>
      </c>
      <c r="T386" s="16"/>
      <c r="U386" s="37">
        <v>79033</v>
      </c>
      <c r="V386" s="37">
        <v>46629</v>
      </c>
      <c r="W386" s="37">
        <v>147</v>
      </c>
      <c r="X386" s="37">
        <v>1878</v>
      </c>
      <c r="Y386" s="37">
        <v>14627</v>
      </c>
      <c r="Z386" s="38">
        <f>100*Y386/$V386</f>
        <v>31.3688906045594</v>
      </c>
      <c r="AA386" s="37">
        <f>IF(Z386&gt;$V$8,1,0)</f>
        <v>0</v>
      </c>
      <c r="AB386" s="38">
        <f>IF($I386=Y$16,Z386,0)</f>
        <v>31.3688906045594</v>
      </c>
      <c r="AC386" s="37">
        <v>16505</v>
      </c>
      <c r="AD386" s="38">
        <f>100*AC386/$V386</f>
        <v>35.3964271161723</v>
      </c>
      <c r="AE386" s="37">
        <f>IF(AD386&gt;$V$8,1,0)</f>
        <v>0</v>
      </c>
      <c r="AF386" s="38">
        <f>IF($I386=AC$16,AD386,0)</f>
        <v>0</v>
      </c>
      <c r="AG386" s="37">
        <v>2372</v>
      </c>
      <c r="AH386" s="38">
        <f>100*AG386/$V386</f>
        <v>5.08696304874649</v>
      </c>
      <c r="AI386" s="37">
        <f>IF(AH386&gt;$V$8,1,0)</f>
        <v>0</v>
      </c>
      <c r="AJ386" s="38">
        <f>IF($I386=AG$16,AH386,0)</f>
        <v>0</v>
      </c>
      <c r="AK386" s="37">
        <v>7828</v>
      </c>
      <c r="AL386" s="38">
        <f>100*AK386/$V386</f>
        <v>16.7878358961162</v>
      </c>
      <c r="AM386" s="37">
        <f>IF(AL386&gt;$V$8,1,0)</f>
        <v>0</v>
      </c>
      <c r="AN386" s="38">
        <f>IF($I386=AK$16,AL386,0)</f>
        <v>0</v>
      </c>
      <c r="AO386" s="37">
        <v>1654</v>
      </c>
      <c r="AP386" s="38">
        <f>100*AO386/$V386</f>
        <v>3.54714877007871</v>
      </c>
      <c r="AQ386" s="37">
        <f>IF(AP386&gt;$V$8,1,0)</f>
        <v>0</v>
      </c>
      <c r="AR386" s="38">
        <f>IF($I386=AO$16,AP386,0)</f>
        <v>0</v>
      </c>
      <c r="AS386" s="37">
        <v>0</v>
      </c>
      <c r="AT386" s="38">
        <f>100*AS386/$V386</f>
        <v>0</v>
      </c>
      <c r="AU386" s="37">
        <f>IF(AT386&gt;$V$8,1,0)</f>
        <v>0</v>
      </c>
      <c r="AV386" s="38">
        <f>IF($I386=AS$16,AT386,0)</f>
        <v>0</v>
      </c>
      <c r="AW386" s="37">
        <v>2962</v>
      </c>
      <c r="AX386" s="38">
        <f>100*AW386/$V386</f>
        <v>6.35227004653756</v>
      </c>
      <c r="AY386" s="37">
        <f>IF(AX386&gt;$V$8,1,0)</f>
        <v>0</v>
      </c>
      <c r="AZ386" s="38">
        <f>IF($I386=AW$16,AX386,0)</f>
        <v>0</v>
      </c>
      <c r="BA386" s="37">
        <v>0</v>
      </c>
      <c r="BB386" s="38">
        <f>100*BA386/$V386</f>
        <v>0</v>
      </c>
      <c r="BC386" s="37">
        <f>IF(BB386&gt;$V$8,1,0)</f>
        <v>0</v>
      </c>
      <c r="BD386" s="38">
        <f>IF($I386=BA$16,BB386,0)</f>
        <v>0</v>
      </c>
      <c r="BE386" s="37">
        <v>0</v>
      </c>
      <c r="BF386" s="38">
        <f>100*BE386/$V386</f>
        <v>0</v>
      </c>
      <c r="BG386" s="37">
        <f>IF(BF386&gt;$V$8,1,0)</f>
        <v>0</v>
      </c>
      <c r="BH386" s="38">
        <f>IF($I386=BE$16,BF386,0)</f>
        <v>0</v>
      </c>
      <c r="BI386" s="37">
        <v>0</v>
      </c>
      <c r="BJ386" s="38">
        <f>100*BI386/$V386</f>
        <v>0</v>
      </c>
      <c r="BK386" s="37">
        <f>IF(BJ386&gt;$V$8,1,0)</f>
        <v>0</v>
      </c>
      <c r="BL386" s="38">
        <f>IF($I386=BI$16,BJ386,0)</f>
        <v>0</v>
      </c>
      <c r="BM386" s="37">
        <v>0</v>
      </c>
      <c r="BN386" s="38">
        <f>100*BM386/$V386</f>
        <v>0</v>
      </c>
      <c r="BO386" s="37">
        <f>IF(BN386&gt;$V$8,1,0)</f>
        <v>0</v>
      </c>
      <c r="BP386" s="38">
        <f>IF($I386=BM$16,BN386,0)</f>
        <v>0</v>
      </c>
      <c r="BQ386" s="37">
        <v>0</v>
      </c>
      <c r="BR386" s="38">
        <f>100*BQ386/$V386</f>
        <v>0</v>
      </c>
      <c r="BS386" s="37">
        <f>IF(BR386&gt;$V$8,1,0)</f>
        <v>0</v>
      </c>
      <c r="BT386" s="38">
        <f>IF($I386=BQ$16,BR386,0)</f>
        <v>0</v>
      </c>
      <c r="BU386" s="37">
        <v>0</v>
      </c>
      <c r="BV386" s="38">
        <f>100*BU386/$V386</f>
        <v>0</v>
      </c>
      <c r="BW386" s="37">
        <f>IF(BV386&gt;$V$8,1,0)</f>
        <v>0</v>
      </c>
      <c r="BX386" s="38">
        <f>IF($I386=BU$16,BV386,0)</f>
        <v>0</v>
      </c>
      <c r="BY386" s="37">
        <v>0</v>
      </c>
      <c r="BZ386" s="37">
        <v>0</v>
      </c>
      <c r="CA386" s="16"/>
      <c r="CB386" s="20"/>
      <c r="CC386" s="21"/>
    </row>
    <row r="387" ht="15.75" customHeight="1">
      <c r="A387" t="s" s="32">
        <v>878</v>
      </c>
      <c r="B387" t="s" s="71">
        <f>_xlfn.IFS(H387=0,F387,K387=1,I387,L387=1,Q387)</f>
        <v>5</v>
      </c>
      <c r="C387" s="72">
        <f>_xlfn.IFS(H387=0,G387,K387=1,J387,L387=1,R387)</f>
        <v>24.7103812844449</v>
      </c>
      <c r="D387" t="s" s="73">
        <f>IF(F387="Lab","over","under")</f>
        <v>111</v>
      </c>
      <c r="E387" t="s" s="73">
        <v>591</v>
      </c>
      <c r="F387" t="s" s="74">
        <v>9</v>
      </c>
      <c r="G387" s="75">
        <f>AD387</f>
        <v>35.3346080305927</v>
      </c>
      <c r="H387" s="76">
        <f>K387+L387</f>
        <v>1</v>
      </c>
      <c r="I387" t="s" s="77">
        <v>5</v>
      </c>
      <c r="J387" s="75">
        <f>AB387</f>
        <v>24.7103812844449</v>
      </c>
      <c r="K387" s="76">
        <v>1</v>
      </c>
      <c r="L387" s="25"/>
      <c r="M387" s="25"/>
      <c r="N387" s="25"/>
      <c r="O387" t="s" s="73">
        <v>879</v>
      </c>
      <c r="P387" t="s" s="73">
        <v>878</v>
      </c>
      <c r="Q387" t="s" s="78">
        <v>13</v>
      </c>
      <c r="R387" s="79">
        <f>100*S387</f>
        <v>17.044202</v>
      </c>
      <c r="S387" s="80">
        <v>0.17044202</v>
      </c>
      <c r="T387" s="28"/>
      <c r="U387" s="29">
        <v>73100</v>
      </c>
      <c r="V387" s="29">
        <v>44455</v>
      </c>
      <c r="W387" s="29">
        <v>192</v>
      </c>
      <c r="X387" s="29">
        <v>4723</v>
      </c>
      <c r="Y387" s="29">
        <v>10985</v>
      </c>
      <c r="Z387" s="31">
        <f>100*Y387/$V387</f>
        <v>24.7103812844449</v>
      </c>
      <c r="AA387" s="29">
        <f>IF(Z387&gt;$V$8,1,0)</f>
        <v>0</v>
      </c>
      <c r="AB387" s="31">
        <f>IF($I387=Y$16,Z387,0)</f>
        <v>24.7103812844449</v>
      </c>
      <c r="AC387" s="29">
        <v>15708</v>
      </c>
      <c r="AD387" s="31">
        <f>100*AC387/$V387</f>
        <v>35.3346080305927</v>
      </c>
      <c r="AE387" s="29">
        <f>IF(AD387&gt;$V$8,1,0)</f>
        <v>0</v>
      </c>
      <c r="AF387" s="31">
        <f>IF($I387=AC$16,AD387,0)</f>
        <v>0</v>
      </c>
      <c r="AG387" s="29">
        <v>7577</v>
      </c>
      <c r="AH387" s="31">
        <f>100*AG387/$V387</f>
        <v>17.0442020020245</v>
      </c>
      <c r="AI387" s="29">
        <f>IF(AH387&gt;$V$8,1,0)</f>
        <v>0</v>
      </c>
      <c r="AJ387" s="31">
        <f>IF($I387=AG$16,AH387,0)</f>
        <v>0</v>
      </c>
      <c r="AK387" s="29">
        <v>4930</v>
      </c>
      <c r="AL387" s="31">
        <f>100*AK387/$V387</f>
        <v>11.0898661567878</v>
      </c>
      <c r="AM387" s="29">
        <f>IF(AL387&gt;$V$8,1,0)</f>
        <v>0</v>
      </c>
      <c r="AN387" s="31">
        <f>IF($I387=AK$16,AL387,0)</f>
        <v>0</v>
      </c>
      <c r="AO387" s="29">
        <v>2428</v>
      </c>
      <c r="AP387" s="31">
        <f>100*AO387/$V387</f>
        <v>5.46170284557418</v>
      </c>
      <c r="AQ387" s="29">
        <f>IF(AP387&gt;$V$8,1,0)</f>
        <v>0</v>
      </c>
      <c r="AR387" s="31">
        <f>IF($I387=AO$16,AP387,0)</f>
        <v>0</v>
      </c>
      <c r="AS387" s="29">
        <v>0</v>
      </c>
      <c r="AT387" s="31">
        <f>100*AS387/$V387</f>
        <v>0</v>
      </c>
      <c r="AU387" s="29">
        <f>IF(AT387&gt;$V$8,1,0)</f>
        <v>0</v>
      </c>
      <c r="AV387" s="31">
        <f>IF($I387=AS$16,AT387,0)</f>
        <v>0</v>
      </c>
      <c r="AW387" s="29">
        <v>0</v>
      </c>
      <c r="AX387" s="31">
        <f>100*AW387/$V387</f>
        <v>0</v>
      </c>
      <c r="AY387" s="29">
        <f>IF(AX387&gt;$V$8,1,0)</f>
        <v>0</v>
      </c>
      <c r="AZ387" s="31">
        <f>IF($I387=AW$16,AX387,0)</f>
        <v>0</v>
      </c>
      <c r="BA387" s="29">
        <v>0</v>
      </c>
      <c r="BB387" s="31">
        <f>100*BA387/$V387</f>
        <v>0</v>
      </c>
      <c r="BC387" s="29">
        <f>IF(BB387&gt;$V$8,1,0)</f>
        <v>0</v>
      </c>
      <c r="BD387" s="31">
        <f>IF($I387=BA$16,BB387,0)</f>
        <v>0</v>
      </c>
      <c r="BE387" s="29">
        <v>0</v>
      </c>
      <c r="BF387" s="31">
        <f>100*BE387/$V387</f>
        <v>0</v>
      </c>
      <c r="BG387" s="29">
        <f>IF(BF387&gt;$V$8,1,0)</f>
        <v>0</v>
      </c>
      <c r="BH387" s="31">
        <f>IF($I387=BE$16,BF387,0)</f>
        <v>0</v>
      </c>
      <c r="BI387" s="29">
        <v>0</v>
      </c>
      <c r="BJ387" s="31">
        <f>100*BI387/$V387</f>
        <v>0</v>
      </c>
      <c r="BK387" s="29">
        <f>IF(BJ387&gt;$V$8,1,0)</f>
        <v>0</v>
      </c>
      <c r="BL387" s="31">
        <f>IF($I387=BI$16,BJ387,0)</f>
        <v>0</v>
      </c>
      <c r="BM387" s="29">
        <v>0</v>
      </c>
      <c r="BN387" s="31">
        <f>100*BM387/$V387</f>
        <v>0</v>
      </c>
      <c r="BO387" s="29">
        <f>IF(BN387&gt;$V$8,1,0)</f>
        <v>0</v>
      </c>
      <c r="BP387" s="31">
        <f>IF($I387=BM$16,BN387,0)</f>
        <v>0</v>
      </c>
      <c r="BQ387" s="29">
        <v>0</v>
      </c>
      <c r="BR387" s="31">
        <f>100*BQ387/$V387</f>
        <v>0</v>
      </c>
      <c r="BS387" s="29">
        <f>IF(BR387&gt;$V$8,1,0)</f>
        <v>0</v>
      </c>
      <c r="BT387" s="31">
        <f>IF($I387=BQ$16,BR387,0)</f>
        <v>0</v>
      </c>
      <c r="BU387" s="29">
        <v>0</v>
      </c>
      <c r="BV387" s="31">
        <f>100*BU387/$V387</f>
        <v>0</v>
      </c>
      <c r="BW387" s="29">
        <f>IF(BV387&gt;$V$8,1,0)</f>
        <v>0</v>
      </c>
      <c r="BX387" s="31">
        <f>IF($I387=BU$16,BV387,0)</f>
        <v>0</v>
      </c>
      <c r="BY387" s="29">
        <v>839</v>
      </c>
      <c r="BZ387" s="29">
        <v>0</v>
      </c>
      <c r="CA387" s="28"/>
      <c r="CB387" s="20"/>
      <c r="CC387" s="21"/>
    </row>
    <row r="388" ht="15.75" customHeight="1">
      <c r="A388" t="s" s="32">
        <v>880</v>
      </c>
      <c r="B388" t="s" s="71">
        <f>_xlfn.IFS(H388=0,F388,K388=1,I388,L388=1,Q388)</f>
        <v>9</v>
      </c>
      <c r="C388" s="72">
        <f>_xlfn.IFS(H388=0,G388,K388=1,J388,L388=1,R388)</f>
        <v>35.1703481842007</v>
      </c>
      <c r="D388" t="s" s="68">
        <f>IF(F388="Lab","over","under")</f>
        <v>111</v>
      </c>
      <c r="E388" t="s" s="68">
        <v>591</v>
      </c>
      <c r="F388" t="s" s="74">
        <v>9</v>
      </c>
      <c r="G388" s="81">
        <f>AD388</f>
        <v>35.1703481842007</v>
      </c>
      <c r="H388" s="82">
        <f>K388+L388</f>
        <v>0</v>
      </c>
      <c r="I388" t="s" s="77">
        <v>17</v>
      </c>
      <c r="J388" s="81">
        <f>AN388</f>
        <v>19.3036315986522</v>
      </c>
      <c r="K388" s="13"/>
      <c r="L388" s="13"/>
      <c r="M388" s="13"/>
      <c r="N388" s="13"/>
      <c r="O388" t="s" s="68">
        <v>881</v>
      </c>
      <c r="P388" t="s" s="68">
        <v>880</v>
      </c>
      <c r="Q388" t="s" s="78">
        <v>5</v>
      </c>
      <c r="R388" s="83">
        <f>100*S388</f>
        <v>17.0672657</v>
      </c>
      <c r="S388" s="35">
        <v>0.170672657</v>
      </c>
      <c r="T388" s="16"/>
      <c r="U388" s="37">
        <v>73460</v>
      </c>
      <c r="V388" s="37">
        <v>40065</v>
      </c>
      <c r="W388" s="37">
        <v>157</v>
      </c>
      <c r="X388" s="37">
        <v>6357</v>
      </c>
      <c r="Y388" s="37">
        <v>6838</v>
      </c>
      <c r="Z388" s="38">
        <f>100*Y388/$V388</f>
        <v>17.0672656932485</v>
      </c>
      <c r="AA388" s="37">
        <f>IF(Z388&gt;$V$8,1,0)</f>
        <v>0</v>
      </c>
      <c r="AB388" s="38">
        <f>IF($I388=Y$16,Z388,0)</f>
        <v>0</v>
      </c>
      <c r="AC388" s="37">
        <v>14091</v>
      </c>
      <c r="AD388" s="38">
        <f>100*AC388/$V388</f>
        <v>35.1703481842007</v>
      </c>
      <c r="AE388" s="37">
        <f>IF(AD388&gt;$V$8,1,0)</f>
        <v>0</v>
      </c>
      <c r="AF388" s="38">
        <f>IF($I388=AC$16,AD388,0)</f>
        <v>0</v>
      </c>
      <c r="AG388" s="37">
        <v>3386</v>
      </c>
      <c r="AH388" s="38">
        <f>100*AG388/$V388</f>
        <v>8.45126669162611</v>
      </c>
      <c r="AI388" s="37">
        <f>IF(AH388&gt;$V$8,1,0)</f>
        <v>0</v>
      </c>
      <c r="AJ388" s="38">
        <f>IF($I388=AG$16,AH388,0)</f>
        <v>0</v>
      </c>
      <c r="AK388" s="37">
        <v>7734</v>
      </c>
      <c r="AL388" s="38">
        <f>100*AK388/$V388</f>
        <v>19.3036315986522</v>
      </c>
      <c r="AM388" s="37">
        <f>IF(AL388&gt;$V$8,1,0)</f>
        <v>0</v>
      </c>
      <c r="AN388" s="38">
        <f>IF($I388=AK$16,AL388,0)</f>
        <v>19.3036315986522</v>
      </c>
      <c r="AO388" s="37">
        <v>1490</v>
      </c>
      <c r="AP388" s="38">
        <f>100*AO388/$V388</f>
        <v>3.71895669537002</v>
      </c>
      <c r="AQ388" s="37">
        <f>IF(AP388&gt;$V$8,1,0)</f>
        <v>0</v>
      </c>
      <c r="AR388" s="38">
        <f>IF($I388=AO$16,AP388,0)</f>
        <v>0</v>
      </c>
      <c r="AS388" s="37">
        <v>0</v>
      </c>
      <c r="AT388" s="38">
        <f>100*AS388/$V388</f>
        <v>0</v>
      </c>
      <c r="AU388" s="37">
        <f>IF(AT388&gt;$V$8,1,0)</f>
        <v>0</v>
      </c>
      <c r="AV388" s="38">
        <f>IF($I388=AS$16,AT388,0)</f>
        <v>0</v>
      </c>
      <c r="AW388" s="37">
        <v>0</v>
      </c>
      <c r="AX388" s="38">
        <f>100*AW388/$V388</f>
        <v>0</v>
      </c>
      <c r="AY388" s="37">
        <f>IF(AX388&gt;$V$8,1,0)</f>
        <v>0</v>
      </c>
      <c r="AZ388" s="38">
        <f>IF($I388=AW$16,AX388,0)</f>
        <v>0</v>
      </c>
      <c r="BA388" s="37">
        <v>0</v>
      </c>
      <c r="BB388" s="38">
        <f>100*BA388/$V388</f>
        <v>0</v>
      </c>
      <c r="BC388" s="37">
        <f>IF(BB388&gt;$V$8,1,0)</f>
        <v>0</v>
      </c>
      <c r="BD388" s="38">
        <f>IF($I388=BA$16,BB388,0)</f>
        <v>0</v>
      </c>
      <c r="BE388" s="37">
        <v>0</v>
      </c>
      <c r="BF388" s="38">
        <f>100*BE388/$V388</f>
        <v>0</v>
      </c>
      <c r="BG388" s="37">
        <f>IF(BF388&gt;$V$8,1,0)</f>
        <v>0</v>
      </c>
      <c r="BH388" s="38">
        <f>IF($I388=BE$16,BF388,0)</f>
        <v>0</v>
      </c>
      <c r="BI388" s="37">
        <v>0</v>
      </c>
      <c r="BJ388" s="38">
        <f>100*BI388/$V388</f>
        <v>0</v>
      </c>
      <c r="BK388" s="37">
        <f>IF(BJ388&gt;$V$8,1,0)</f>
        <v>0</v>
      </c>
      <c r="BL388" s="38">
        <f>IF($I388=BI$16,BJ388,0)</f>
        <v>0</v>
      </c>
      <c r="BM388" s="37">
        <v>0</v>
      </c>
      <c r="BN388" s="38">
        <f>100*BM388/$V388</f>
        <v>0</v>
      </c>
      <c r="BO388" s="37">
        <f>IF(BN388&gt;$V$8,1,0)</f>
        <v>0</v>
      </c>
      <c r="BP388" s="38">
        <f>IF($I388=BM$16,BN388,0)</f>
        <v>0</v>
      </c>
      <c r="BQ388" s="37">
        <v>0</v>
      </c>
      <c r="BR388" s="38">
        <f>100*BQ388/$V388</f>
        <v>0</v>
      </c>
      <c r="BS388" s="37">
        <f>IF(BR388&gt;$V$8,1,0)</f>
        <v>0</v>
      </c>
      <c r="BT388" s="38">
        <f>IF($I388=BQ$16,BR388,0)</f>
        <v>0</v>
      </c>
      <c r="BU388" s="37">
        <v>0</v>
      </c>
      <c r="BV388" s="38">
        <f>100*BU388/$V388</f>
        <v>0</v>
      </c>
      <c r="BW388" s="37">
        <f>IF(BV388&gt;$V$8,1,0)</f>
        <v>0</v>
      </c>
      <c r="BX388" s="38">
        <f>IF($I388=BU$16,BV388,0)</f>
        <v>0</v>
      </c>
      <c r="BY388" s="37">
        <v>222</v>
      </c>
      <c r="BZ388" s="37">
        <v>0</v>
      </c>
      <c r="CA388" s="16"/>
      <c r="CB388" s="20"/>
      <c r="CC388" s="21"/>
    </row>
    <row r="389" ht="15.75" customHeight="1">
      <c r="A389" t="s" s="32">
        <v>882</v>
      </c>
      <c r="B389" t="s" s="71">
        <f>_xlfn.IFS(H389=0,F389,K389=1,I389,L389=1,Q389)</f>
        <v>9</v>
      </c>
      <c r="C389" s="72">
        <f>_xlfn.IFS(H389=0,G389,K389=1,J389,L389=1,R389)</f>
        <v>35.1494504401452</v>
      </c>
      <c r="D389" t="s" s="73">
        <f>IF(F389="Lab","over","under")</f>
        <v>111</v>
      </c>
      <c r="E389" t="s" s="73">
        <v>591</v>
      </c>
      <c r="F389" t="s" s="74">
        <v>9</v>
      </c>
      <c r="G389" s="75">
        <f>AD389</f>
        <v>35.1494504401452</v>
      </c>
      <c r="H389" s="76">
        <f>K389+L389</f>
        <v>0</v>
      </c>
      <c r="I389" t="s" s="77">
        <v>5</v>
      </c>
      <c r="J389" s="75">
        <f>AB389</f>
        <v>19.5603521161784</v>
      </c>
      <c r="K389" s="25"/>
      <c r="L389" s="25"/>
      <c r="M389" s="25"/>
      <c r="N389" s="25"/>
      <c r="O389" t="s" s="73">
        <v>883</v>
      </c>
      <c r="P389" t="s" s="73">
        <v>882</v>
      </c>
      <c r="Q389" t="s" s="78">
        <v>17</v>
      </c>
      <c r="R389" s="79">
        <f>100*S389</f>
        <v>19.4235838</v>
      </c>
      <c r="S389" s="80">
        <v>0.194235838</v>
      </c>
      <c r="T389" s="28"/>
      <c r="U389" s="29">
        <v>77516</v>
      </c>
      <c r="V389" s="29">
        <v>40214</v>
      </c>
      <c r="W389" s="29">
        <v>149</v>
      </c>
      <c r="X389" s="29">
        <v>6269</v>
      </c>
      <c r="Y389" s="29">
        <v>7866</v>
      </c>
      <c r="Z389" s="31">
        <f>100*Y389/$V389</f>
        <v>19.5603521161784</v>
      </c>
      <c r="AA389" s="29">
        <f>IF(Z389&gt;$V$8,1,0)</f>
        <v>0</v>
      </c>
      <c r="AB389" s="31">
        <f>IF($I389=Y$16,Z389,0)</f>
        <v>19.5603521161784</v>
      </c>
      <c r="AC389" s="29">
        <v>14135</v>
      </c>
      <c r="AD389" s="31">
        <f>100*AC389/$V389</f>
        <v>35.1494504401452</v>
      </c>
      <c r="AE389" s="29">
        <f>IF(AD389&gt;$V$8,1,0)</f>
        <v>0</v>
      </c>
      <c r="AF389" s="31">
        <f>IF($I389=AC$16,AD389,0)</f>
        <v>0</v>
      </c>
      <c r="AG389" s="29">
        <v>2359</v>
      </c>
      <c r="AH389" s="31">
        <f>100*AG389/$V389</f>
        <v>5.86611627791316</v>
      </c>
      <c r="AI389" s="29">
        <f>IF(AH389&gt;$V$8,1,0)</f>
        <v>0</v>
      </c>
      <c r="AJ389" s="31">
        <f>IF($I389=AG$16,AH389,0)</f>
        <v>0</v>
      </c>
      <c r="AK389" s="29">
        <v>7811</v>
      </c>
      <c r="AL389" s="31">
        <f>100*AK389/$V389</f>
        <v>19.4235838265281</v>
      </c>
      <c r="AM389" s="29">
        <f>IF(AL389&gt;$V$8,1,0)</f>
        <v>0</v>
      </c>
      <c r="AN389" s="31">
        <f>IF($I389=AK$16,AL389,0)</f>
        <v>0</v>
      </c>
      <c r="AO389" s="29">
        <v>4133</v>
      </c>
      <c r="AP389" s="31">
        <f>100*AO389/$V389</f>
        <v>10.2775152931815</v>
      </c>
      <c r="AQ389" s="29">
        <f>IF(AP389&gt;$V$8,1,0)</f>
        <v>0</v>
      </c>
      <c r="AR389" s="31">
        <f>IF($I389=AO$16,AP389,0)</f>
        <v>0</v>
      </c>
      <c r="AS389" s="29">
        <v>0</v>
      </c>
      <c r="AT389" s="31">
        <f>100*AS389/$V389</f>
        <v>0</v>
      </c>
      <c r="AU389" s="29">
        <f>IF(AT389&gt;$V$8,1,0)</f>
        <v>0</v>
      </c>
      <c r="AV389" s="31">
        <f>IF($I389=AS$16,AT389,0)</f>
        <v>0</v>
      </c>
      <c r="AW389" s="29">
        <v>0</v>
      </c>
      <c r="AX389" s="31">
        <f>100*AW389/$V389</f>
        <v>0</v>
      </c>
      <c r="AY389" s="29">
        <f>IF(AX389&gt;$V$8,1,0)</f>
        <v>0</v>
      </c>
      <c r="AZ389" s="31">
        <f>IF($I389=AW$16,AX389,0)</f>
        <v>0</v>
      </c>
      <c r="BA389" s="29">
        <v>0</v>
      </c>
      <c r="BB389" s="31">
        <f>100*BA389/$V389</f>
        <v>0</v>
      </c>
      <c r="BC389" s="29">
        <f>IF(BB389&gt;$V$8,1,0)</f>
        <v>0</v>
      </c>
      <c r="BD389" s="31">
        <f>IF($I389=BA$16,BB389,0)</f>
        <v>0</v>
      </c>
      <c r="BE389" s="29">
        <v>0</v>
      </c>
      <c r="BF389" s="31">
        <f>100*BE389/$V389</f>
        <v>0</v>
      </c>
      <c r="BG389" s="29">
        <f>IF(BF389&gt;$V$8,1,0)</f>
        <v>0</v>
      </c>
      <c r="BH389" s="31">
        <f>IF($I389=BE$16,BF389,0)</f>
        <v>0</v>
      </c>
      <c r="BI389" s="29">
        <v>0</v>
      </c>
      <c r="BJ389" s="31">
        <f>100*BI389/$V389</f>
        <v>0</v>
      </c>
      <c r="BK389" s="29">
        <f>IF(BJ389&gt;$V$8,1,0)</f>
        <v>0</v>
      </c>
      <c r="BL389" s="31">
        <f>IF($I389=BI$16,BJ389,0)</f>
        <v>0</v>
      </c>
      <c r="BM389" s="29">
        <v>0</v>
      </c>
      <c r="BN389" s="31">
        <f>100*BM389/$V389</f>
        <v>0</v>
      </c>
      <c r="BO389" s="29">
        <f>IF(BN389&gt;$V$8,1,0)</f>
        <v>0</v>
      </c>
      <c r="BP389" s="31">
        <f>IF($I389=BM$16,BN389,0)</f>
        <v>0</v>
      </c>
      <c r="BQ389" s="29">
        <v>0</v>
      </c>
      <c r="BR389" s="31">
        <f>100*BQ389/$V389</f>
        <v>0</v>
      </c>
      <c r="BS389" s="29">
        <f>IF(BR389&gt;$V$8,1,0)</f>
        <v>0</v>
      </c>
      <c r="BT389" s="31">
        <f>IF($I389=BQ$16,BR389,0)</f>
        <v>0</v>
      </c>
      <c r="BU389" s="29">
        <v>0</v>
      </c>
      <c r="BV389" s="31">
        <f>100*BU389/$V389</f>
        <v>0</v>
      </c>
      <c r="BW389" s="29">
        <f>IF(BV389&gt;$V$8,1,0)</f>
        <v>0</v>
      </c>
      <c r="BX389" s="31">
        <f>IF($I389=BU$16,BV389,0)</f>
        <v>0</v>
      </c>
      <c r="BY389" s="29">
        <v>489</v>
      </c>
      <c r="BZ389" s="29">
        <v>0</v>
      </c>
      <c r="CA389" s="28"/>
      <c r="CB389" s="20"/>
      <c r="CC389" s="21"/>
    </row>
    <row r="390" ht="15.75" customHeight="1">
      <c r="A390" t="s" s="32">
        <v>884</v>
      </c>
      <c r="B390" t="s" s="71">
        <f>_xlfn.IFS(H390=0,F390,K390=1,I390,L390=1,Q390)</f>
        <v>5</v>
      </c>
      <c r="C390" s="72">
        <f>_xlfn.IFS(H390=0,G390,K390=1,J390,L390=1,R390)</f>
        <v>33.4433040078201</v>
      </c>
      <c r="D390" t="s" s="68">
        <f>IF(F390="Lab","over","under")</f>
        <v>111</v>
      </c>
      <c r="E390" t="s" s="68">
        <v>591</v>
      </c>
      <c r="F390" t="s" s="74">
        <v>9</v>
      </c>
      <c r="G390" s="81">
        <f>AD390</f>
        <v>35.0928641251222</v>
      </c>
      <c r="H390" s="82">
        <f>K390+L390</f>
        <v>1</v>
      </c>
      <c r="I390" t="s" s="77">
        <v>5</v>
      </c>
      <c r="J390" s="81">
        <f>AB390</f>
        <v>33.4433040078201</v>
      </c>
      <c r="K390" s="82">
        <v>1</v>
      </c>
      <c r="L390" s="13"/>
      <c r="M390" s="13"/>
      <c r="N390" s="13"/>
      <c r="O390" t="s" s="68">
        <v>885</v>
      </c>
      <c r="P390" t="s" s="68">
        <v>884</v>
      </c>
      <c r="Q390" t="s" s="78">
        <v>17</v>
      </c>
      <c r="R390" s="83">
        <f>100*S390</f>
        <v>19.8232323</v>
      </c>
      <c r="S390" s="35">
        <v>0.198232323</v>
      </c>
      <c r="T390" s="16"/>
      <c r="U390" s="37">
        <v>76118</v>
      </c>
      <c r="V390" s="37">
        <v>49104</v>
      </c>
      <c r="W390" s="37">
        <v>159</v>
      </c>
      <c r="X390" s="37">
        <v>810</v>
      </c>
      <c r="Y390" s="37">
        <v>16422</v>
      </c>
      <c r="Z390" s="38">
        <f>100*Y390/$V390</f>
        <v>33.4433040078201</v>
      </c>
      <c r="AA390" s="37">
        <f>IF(Z390&gt;$V$8,1,0)</f>
        <v>0</v>
      </c>
      <c r="AB390" s="38">
        <f>IF($I390=Y$16,Z390,0)</f>
        <v>33.4433040078201</v>
      </c>
      <c r="AC390" s="37">
        <v>17232</v>
      </c>
      <c r="AD390" s="38">
        <f>100*AC390/$V390</f>
        <v>35.0928641251222</v>
      </c>
      <c r="AE390" s="37">
        <f>IF(AD390&gt;$V$8,1,0)</f>
        <v>0</v>
      </c>
      <c r="AF390" s="38">
        <f>IF($I390=AC$16,AD390,0)</f>
        <v>0</v>
      </c>
      <c r="AG390" s="37">
        <v>3572</v>
      </c>
      <c r="AH390" s="38">
        <f>100*AG390/$V390</f>
        <v>7.27435646790486</v>
      </c>
      <c r="AI390" s="37">
        <f>IF(AH390&gt;$V$8,1,0)</f>
        <v>0</v>
      </c>
      <c r="AJ390" s="38">
        <f>IF($I390=AG$16,AH390,0)</f>
        <v>0</v>
      </c>
      <c r="AK390" s="37">
        <v>9734</v>
      </c>
      <c r="AL390" s="38">
        <f>100*AK390/$V390</f>
        <v>19.8232323232323</v>
      </c>
      <c r="AM390" s="37">
        <f>IF(AL390&gt;$V$8,1,0)</f>
        <v>0</v>
      </c>
      <c r="AN390" s="38">
        <f>IF($I390=AK$16,AL390,0)</f>
        <v>0</v>
      </c>
      <c r="AO390" s="37">
        <v>1724</v>
      </c>
      <c r="AP390" s="38">
        <f>100*AO390/$V390</f>
        <v>3.5109156076898</v>
      </c>
      <c r="AQ390" s="37">
        <f>IF(AP390&gt;$V$8,1,0)</f>
        <v>0</v>
      </c>
      <c r="AR390" s="38">
        <f>IF($I390=AO$16,AP390,0)</f>
        <v>0</v>
      </c>
      <c r="AS390" s="37">
        <v>0</v>
      </c>
      <c r="AT390" s="38">
        <f>100*AS390/$V390</f>
        <v>0</v>
      </c>
      <c r="AU390" s="37">
        <f>IF(AT390&gt;$V$8,1,0)</f>
        <v>0</v>
      </c>
      <c r="AV390" s="38">
        <f>IF($I390=AS$16,AT390,0)</f>
        <v>0</v>
      </c>
      <c r="AW390" s="37">
        <v>0</v>
      </c>
      <c r="AX390" s="38">
        <f>100*AW390/$V390</f>
        <v>0</v>
      </c>
      <c r="AY390" s="37">
        <f>IF(AX390&gt;$V$8,1,0)</f>
        <v>0</v>
      </c>
      <c r="AZ390" s="38">
        <f>IF($I390=AW$16,AX390,0)</f>
        <v>0</v>
      </c>
      <c r="BA390" s="37">
        <v>0</v>
      </c>
      <c r="BB390" s="38">
        <f>100*BA390/$V390</f>
        <v>0</v>
      </c>
      <c r="BC390" s="37">
        <f>IF(BB390&gt;$V$8,1,0)</f>
        <v>0</v>
      </c>
      <c r="BD390" s="38">
        <f>IF($I390=BA$16,BB390,0)</f>
        <v>0</v>
      </c>
      <c r="BE390" s="37">
        <v>0</v>
      </c>
      <c r="BF390" s="38">
        <f>100*BE390/$V390</f>
        <v>0</v>
      </c>
      <c r="BG390" s="37">
        <f>IF(BF390&gt;$V$8,1,0)</f>
        <v>0</v>
      </c>
      <c r="BH390" s="38">
        <f>IF($I390=BE$16,BF390,0)</f>
        <v>0</v>
      </c>
      <c r="BI390" s="37">
        <v>0</v>
      </c>
      <c r="BJ390" s="38">
        <f>100*BI390/$V390</f>
        <v>0</v>
      </c>
      <c r="BK390" s="37">
        <f>IF(BJ390&gt;$V$8,1,0)</f>
        <v>0</v>
      </c>
      <c r="BL390" s="38">
        <f>IF($I390=BI$16,BJ390,0)</f>
        <v>0</v>
      </c>
      <c r="BM390" s="37">
        <v>0</v>
      </c>
      <c r="BN390" s="38">
        <f>100*BM390/$V390</f>
        <v>0</v>
      </c>
      <c r="BO390" s="37">
        <f>IF(BN390&gt;$V$8,1,0)</f>
        <v>0</v>
      </c>
      <c r="BP390" s="38">
        <f>IF($I390=BM$16,BN390,0)</f>
        <v>0</v>
      </c>
      <c r="BQ390" s="37">
        <v>0</v>
      </c>
      <c r="BR390" s="38">
        <f>100*BQ390/$V390</f>
        <v>0</v>
      </c>
      <c r="BS390" s="37">
        <f>IF(BR390&gt;$V$8,1,0)</f>
        <v>0</v>
      </c>
      <c r="BT390" s="38">
        <f>IF($I390=BQ$16,BR390,0)</f>
        <v>0</v>
      </c>
      <c r="BU390" s="37">
        <v>0</v>
      </c>
      <c r="BV390" s="38">
        <f>100*BU390/$V390</f>
        <v>0</v>
      </c>
      <c r="BW390" s="37">
        <f>IF(BV390&gt;$V$8,1,0)</f>
        <v>0</v>
      </c>
      <c r="BX390" s="38">
        <f>IF($I390=BU$16,BV390,0)</f>
        <v>0</v>
      </c>
      <c r="BY390" s="37">
        <v>565</v>
      </c>
      <c r="BZ390" s="37">
        <v>0</v>
      </c>
      <c r="CA390" s="16"/>
      <c r="CB390" s="20"/>
      <c r="CC390" s="21"/>
    </row>
    <row r="391" ht="15.75" customHeight="1">
      <c r="A391" t="s" s="32">
        <v>886</v>
      </c>
      <c r="B391" t="s" s="71">
        <f>_xlfn.IFS(H391=0,F391,K391=1,I391,L391=1,Q391)</f>
        <v>17</v>
      </c>
      <c r="C391" s="72">
        <f>_xlfn.IFS(H391=0,G391,K391=1,J391,L391=1,R391)</f>
        <v>25.1301727</v>
      </c>
      <c r="D391" t="s" s="73">
        <f>IF(F391="Lab","over","under")</f>
        <v>111</v>
      </c>
      <c r="E391" t="s" s="73">
        <v>591</v>
      </c>
      <c r="F391" t="s" s="74">
        <v>9</v>
      </c>
      <c r="G391" s="75">
        <f>AD391</f>
        <v>35.0278615145702</v>
      </c>
      <c r="H391" s="76">
        <f>K391+L391</f>
        <v>1</v>
      </c>
      <c r="I391" t="s" s="77">
        <v>5</v>
      </c>
      <c r="J391" s="94">
        <f>AB391</f>
        <v>31.871745683749</v>
      </c>
      <c r="K391" s="76">
        <v>0</v>
      </c>
      <c r="L391" s="76">
        <v>1</v>
      </c>
      <c r="M391" t="s" s="73">
        <v>887</v>
      </c>
      <c r="N391" s="25"/>
      <c r="O391" t="s" s="73">
        <v>888</v>
      </c>
      <c r="P391" t="s" s="73">
        <v>886</v>
      </c>
      <c r="Q391" t="s" s="78">
        <v>17</v>
      </c>
      <c r="R391" s="79">
        <f>100*S391</f>
        <v>25.1301727</v>
      </c>
      <c r="S391" s="80">
        <v>0.251301727</v>
      </c>
      <c r="T391" s="28"/>
      <c r="U391" s="29">
        <v>75055</v>
      </c>
      <c r="V391" s="29">
        <v>43788</v>
      </c>
      <c r="W391" s="29">
        <v>116</v>
      </c>
      <c r="X391" s="29">
        <v>1382</v>
      </c>
      <c r="Y391" s="29">
        <v>13956</v>
      </c>
      <c r="Z391" s="31">
        <f>100*Y391/$V391</f>
        <v>31.871745683749</v>
      </c>
      <c r="AA391" s="29">
        <f>IF(Z391&gt;$V$8,1,0)</f>
        <v>0</v>
      </c>
      <c r="AB391" s="31">
        <f>IF($I391=Y$16,Z391,0)</f>
        <v>31.871745683749</v>
      </c>
      <c r="AC391" s="29">
        <v>15338</v>
      </c>
      <c r="AD391" s="31">
        <f>100*AC391/$V391</f>
        <v>35.0278615145702</v>
      </c>
      <c r="AE391" s="29">
        <f>IF(AD391&gt;$V$8,1,0)</f>
        <v>0</v>
      </c>
      <c r="AF391" s="31">
        <f>IF($I391=AC$16,AD391,0)</f>
        <v>0</v>
      </c>
      <c r="AG391" s="29">
        <v>1451</v>
      </c>
      <c r="AH391" s="31">
        <f>100*AG391/$V391</f>
        <v>3.31369324929204</v>
      </c>
      <c r="AI391" s="29">
        <f>IF(AH391&gt;$V$8,1,0)</f>
        <v>0</v>
      </c>
      <c r="AJ391" s="31">
        <f>IF($I391=AG$16,AH391,0)</f>
        <v>0</v>
      </c>
      <c r="AK391" s="29">
        <v>11004</v>
      </c>
      <c r="AL391" s="31">
        <f>100*AK391/$V391</f>
        <v>25.1301726500411</v>
      </c>
      <c r="AM391" s="29">
        <f>IF(AL391&gt;$V$8,1,0)</f>
        <v>0</v>
      </c>
      <c r="AN391" s="31">
        <f>IF($I391=AK$16,AL391,0)</f>
        <v>0</v>
      </c>
      <c r="AO391" s="29">
        <v>1579</v>
      </c>
      <c r="AP391" s="31">
        <f>100*AO391/$V391</f>
        <v>3.60601077920892</v>
      </c>
      <c r="AQ391" s="29">
        <f>IF(AP391&gt;$V$8,1,0)</f>
        <v>0</v>
      </c>
      <c r="AR391" s="31">
        <f>IF($I391=AO$16,AP391,0)</f>
        <v>0</v>
      </c>
      <c r="AS391" s="29">
        <v>0</v>
      </c>
      <c r="AT391" s="31">
        <f>100*AS391/$V391</f>
        <v>0</v>
      </c>
      <c r="AU391" s="29">
        <f>IF(AT391&gt;$V$8,1,0)</f>
        <v>0</v>
      </c>
      <c r="AV391" s="31">
        <f>IF($I391=AS$16,AT391,0)</f>
        <v>0</v>
      </c>
      <c r="AW391" s="29">
        <v>0</v>
      </c>
      <c r="AX391" s="31">
        <f>100*AW391/$V391</f>
        <v>0</v>
      </c>
      <c r="AY391" s="29">
        <f>IF(AX391&gt;$V$8,1,0)</f>
        <v>0</v>
      </c>
      <c r="AZ391" s="31">
        <f>IF($I391=AW$16,AX391,0)</f>
        <v>0</v>
      </c>
      <c r="BA391" s="29">
        <v>0</v>
      </c>
      <c r="BB391" s="31">
        <f>100*BA391/$V391</f>
        <v>0</v>
      </c>
      <c r="BC391" s="29">
        <f>IF(BB391&gt;$V$8,1,0)</f>
        <v>0</v>
      </c>
      <c r="BD391" s="31">
        <f>IF($I391=BA$16,BB391,0)</f>
        <v>0</v>
      </c>
      <c r="BE391" s="29">
        <v>0</v>
      </c>
      <c r="BF391" s="31">
        <f>100*BE391/$V391</f>
        <v>0</v>
      </c>
      <c r="BG391" s="29">
        <f>IF(BF391&gt;$V$8,1,0)</f>
        <v>0</v>
      </c>
      <c r="BH391" s="31">
        <f>IF($I391=BE$16,BF391,0)</f>
        <v>0</v>
      </c>
      <c r="BI391" s="29">
        <v>0</v>
      </c>
      <c r="BJ391" s="31">
        <f>100*BI391/$V391</f>
        <v>0</v>
      </c>
      <c r="BK391" s="29">
        <f>IF(BJ391&gt;$V$8,1,0)</f>
        <v>0</v>
      </c>
      <c r="BL391" s="31">
        <f>IF($I391=BI$16,BJ391,0)</f>
        <v>0</v>
      </c>
      <c r="BM391" s="29">
        <v>0</v>
      </c>
      <c r="BN391" s="31">
        <f>100*BM391/$V391</f>
        <v>0</v>
      </c>
      <c r="BO391" s="29">
        <f>IF(BN391&gt;$V$8,1,0)</f>
        <v>0</v>
      </c>
      <c r="BP391" s="31">
        <f>IF($I391=BM$16,BN391,0)</f>
        <v>0</v>
      </c>
      <c r="BQ391" s="29">
        <v>0</v>
      </c>
      <c r="BR391" s="31">
        <f>100*BQ391/$V391</f>
        <v>0</v>
      </c>
      <c r="BS391" s="29">
        <f>IF(BR391&gt;$V$8,1,0)</f>
        <v>0</v>
      </c>
      <c r="BT391" s="31">
        <f>IF($I391=BQ$16,BR391,0)</f>
        <v>0</v>
      </c>
      <c r="BU391" s="29">
        <v>0</v>
      </c>
      <c r="BV391" s="31">
        <f>100*BU391/$V391</f>
        <v>0</v>
      </c>
      <c r="BW391" s="29">
        <f>IF(BV391&gt;$V$8,1,0)</f>
        <v>0</v>
      </c>
      <c r="BX391" s="31">
        <f>IF($I391=BU$16,BV391,0)</f>
        <v>0</v>
      </c>
      <c r="BY391" s="29">
        <v>0</v>
      </c>
      <c r="BZ391" s="29">
        <v>0</v>
      </c>
      <c r="CA391" s="28"/>
      <c r="CB391" s="20"/>
      <c r="CC391" s="21"/>
    </row>
    <row r="392" ht="20.7" customHeight="1">
      <c r="A392" t="s" s="32">
        <v>889</v>
      </c>
      <c r="B392" t="s" s="71">
        <f>_xlfn.IFS(H392=0,F392,K392=1,I392,L392=1,Q392)</f>
        <v>9</v>
      </c>
      <c r="C392" s="72">
        <f>_xlfn.IFS(H392=0,G392,K392=1,J392,L392=1,R392)</f>
        <v>35.0211286975221</v>
      </c>
      <c r="D392" t="s" s="68">
        <f>IF(F392="Lab","over","under")</f>
        <v>111</v>
      </c>
      <c r="E392" t="s" s="68">
        <v>591</v>
      </c>
      <c r="F392" t="s" s="74">
        <v>9</v>
      </c>
      <c r="G392" s="81">
        <f>AD392</f>
        <v>35.0211286975221</v>
      </c>
      <c r="H392" s="82">
        <f>K392+L392</f>
        <v>0</v>
      </c>
      <c r="I392" t="s" s="88">
        <v>153</v>
      </c>
      <c r="J392" s="96">
        <f>100*0.217913135</f>
        <v>21.7913135</v>
      </c>
      <c r="K392" s="110"/>
      <c r="L392" s="13"/>
      <c r="M392" s="13"/>
      <c r="N392" s="13"/>
      <c r="O392" t="s" s="68">
        <v>890</v>
      </c>
      <c r="P392" t="s" s="68">
        <v>889</v>
      </c>
      <c r="Q392" t="s" s="78">
        <v>17</v>
      </c>
      <c r="R392" s="83">
        <f>100*S392</f>
        <v>14.3475108</v>
      </c>
      <c r="S392" s="35">
        <v>0.143475108</v>
      </c>
      <c r="T392" s="16"/>
      <c r="U392" s="37">
        <v>77400</v>
      </c>
      <c r="V392" s="37">
        <v>39993</v>
      </c>
      <c r="W392" s="37">
        <v>139</v>
      </c>
      <c r="X392" s="37">
        <v>5291</v>
      </c>
      <c r="Y392" s="37">
        <v>5212</v>
      </c>
      <c r="Z392" s="38">
        <f>100*Y392/$V392</f>
        <v>13.0322806491136</v>
      </c>
      <c r="AA392" s="37">
        <f>IF(Z392&gt;$V$8,1,0)</f>
        <v>0</v>
      </c>
      <c r="AB392" s="38">
        <f>IF($I392=Y$16,Z392,0)</f>
        <v>0</v>
      </c>
      <c r="AC392" s="37">
        <v>14006</v>
      </c>
      <c r="AD392" s="38">
        <f>100*AC392/$V392</f>
        <v>35.0211286975221</v>
      </c>
      <c r="AE392" s="37">
        <f>IF(AD392&gt;$V$8,1,0)</f>
        <v>0</v>
      </c>
      <c r="AF392" s="38">
        <f>IF($I392=AC$16,AD392,0)</f>
        <v>0</v>
      </c>
      <c r="AG392" s="37">
        <v>3195</v>
      </c>
      <c r="AH392" s="38">
        <f>100*AG392/$V392</f>
        <v>7.988898057160</v>
      </c>
      <c r="AI392" s="37">
        <f>IF(AH392&gt;$V$8,1,0)</f>
        <v>0</v>
      </c>
      <c r="AJ392" s="38">
        <f>IF($I392=AG$16,AH392,0)</f>
        <v>0</v>
      </c>
      <c r="AK392" s="37">
        <v>5738</v>
      </c>
      <c r="AL392" s="38">
        <f>100*AK392/$V392</f>
        <v>14.3475108143925</v>
      </c>
      <c r="AM392" s="37">
        <f>IF(AL392&gt;$V$8,1,0)</f>
        <v>0</v>
      </c>
      <c r="AN392" s="38">
        <f>IF($I392=AK$16,AL392,0)</f>
        <v>0</v>
      </c>
      <c r="AO392" s="37">
        <v>1751</v>
      </c>
      <c r="AP392" s="38">
        <f>100*AO392/$V392</f>
        <v>4.3782661965844</v>
      </c>
      <c r="AQ392" s="37">
        <f>IF(AP392&gt;$V$8,1,0)</f>
        <v>0</v>
      </c>
      <c r="AR392" s="38">
        <f>IF($I392=AO$16,AP392,0)</f>
        <v>0</v>
      </c>
      <c r="AS392" s="37">
        <v>0</v>
      </c>
      <c r="AT392" s="38">
        <f>100*AS392/$V392</f>
        <v>0</v>
      </c>
      <c r="AU392" s="37">
        <f>IF(AT392&gt;$V$8,1,0)</f>
        <v>0</v>
      </c>
      <c r="AV392" s="38">
        <f>IF($I392=AS$16,AT392,0)</f>
        <v>0</v>
      </c>
      <c r="AW392" s="37">
        <v>0</v>
      </c>
      <c r="AX392" s="38">
        <f>100*AW392/$V392</f>
        <v>0</v>
      </c>
      <c r="AY392" s="37">
        <f>IF(AX392&gt;$V$8,1,0)</f>
        <v>0</v>
      </c>
      <c r="AZ392" s="38">
        <f>IF($I392=AW$16,AX392,0)</f>
        <v>0</v>
      </c>
      <c r="BA392" s="37">
        <v>0</v>
      </c>
      <c r="BB392" s="38">
        <f>100*BA392/$V392</f>
        <v>0</v>
      </c>
      <c r="BC392" s="37">
        <f>IF(BB392&gt;$V$8,1,0)</f>
        <v>0</v>
      </c>
      <c r="BD392" s="38">
        <f>IF($I392=BA$16,BB392,0)</f>
        <v>0</v>
      </c>
      <c r="BE392" s="37">
        <v>0</v>
      </c>
      <c r="BF392" s="38">
        <f>100*BE392/$V392</f>
        <v>0</v>
      </c>
      <c r="BG392" s="37">
        <f>IF(BF392&gt;$V$8,1,0)</f>
        <v>0</v>
      </c>
      <c r="BH392" s="38">
        <f>IF($I392=BE$16,BF392,0)</f>
        <v>0</v>
      </c>
      <c r="BI392" s="37">
        <v>0</v>
      </c>
      <c r="BJ392" s="38">
        <f>100*BI392/$V392</f>
        <v>0</v>
      </c>
      <c r="BK392" s="37">
        <f>IF(BJ392&gt;$V$8,1,0)</f>
        <v>0</v>
      </c>
      <c r="BL392" s="38">
        <f>IF($I392=BI$16,BJ392,0)</f>
        <v>0</v>
      </c>
      <c r="BM392" s="37">
        <v>0</v>
      </c>
      <c r="BN392" s="38">
        <f>100*BM392/$V392</f>
        <v>0</v>
      </c>
      <c r="BO392" s="37">
        <f>IF(BN392&gt;$V$8,1,0)</f>
        <v>0</v>
      </c>
      <c r="BP392" s="38">
        <f>IF($I392=BM$16,BN392,0)</f>
        <v>0</v>
      </c>
      <c r="BQ392" s="37">
        <v>0</v>
      </c>
      <c r="BR392" s="38">
        <f>100*BQ392/$V392</f>
        <v>0</v>
      </c>
      <c r="BS392" s="37">
        <f>IF(BR392&gt;$V$8,1,0)</f>
        <v>0</v>
      </c>
      <c r="BT392" s="38">
        <f>IF($I392=BQ$16,BR392,0)</f>
        <v>0</v>
      </c>
      <c r="BU392" s="37">
        <v>0</v>
      </c>
      <c r="BV392" s="38">
        <f>100*BU392/$V392</f>
        <v>0</v>
      </c>
      <c r="BW392" s="37">
        <f>IF(BV392&gt;$V$8,1,0)</f>
        <v>0</v>
      </c>
      <c r="BX392" s="38">
        <f>IF($I392=BU$16,BV392,0)</f>
        <v>0</v>
      </c>
      <c r="BY392" s="37">
        <v>0</v>
      </c>
      <c r="BZ392" s="37">
        <v>0</v>
      </c>
      <c r="CA392" s="16"/>
      <c r="CB392" s="20"/>
      <c r="CC392" s="21"/>
    </row>
    <row r="393" ht="20.3" customHeight="1">
      <c r="A393" t="s" s="32">
        <v>891</v>
      </c>
      <c r="B393" t="s" s="71">
        <f>_xlfn.IFS(H393=0,F393,K393=1,I393,L393=1,Q393)</f>
        <v>5</v>
      </c>
      <c r="C393" s="72">
        <f>_xlfn.IFS(H393=0,G393,K393=1,J393,L393=1,R393)</f>
        <v>29.3007119949979</v>
      </c>
      <c r="D393" t="s" s="73">
        <f>IF(F393="Lab","over","under")</f>
        <v>111</v>
      </c>
      <c r="E393" t="s" s="73">
        <v>591</v>
      </c>
      <c r="F393" t="s" s="74">
        <v>9</v>
      </c>
      <c r="G393" s="75">
        <f>AD393</f>
        <v>35.0007059440489</v>
      </c>
      <c r="H393" s="76">
        <f>K393+L393</f>
        <v>1</v>
      </c>
      <c r="I393" t="s" s="77">
        <v>5</v>
      </c>
      <c r="J393" s="98">
        <f>AB393</f>
        <v>29.3007119949979</v>
      </c>
      <c r="K393" s="76">
        <v>1</v>
      </c>
      <c r="L393" s="25"/>
      <c r="M393" s="25"/>
      <c r="N393" s="25"/>
      <c r="O393" t="s" s="73">
        <v>892</v>
      </c>
      <c r="P393" t="s" s="73">
        <v>891</v>
      </c>
      <c r="Q393" t="s" s="78">
        <v>17</v>
      </c>
      <c r="R393" s="79">
        <f>100*S393</f>
        <v>15.2947821</v>
      </c>
      <c r="S393" s="80">
        <v>0.152947821</v>
      </c>
      <c r="T393" s="28"/>
      <c r="U393" s="29">
        <v>74006</v>
      </c>
      <c r="V393" s="29">
        <v>49579</v>
      </c>
      <c r="W393" s="29">
        <v>164</v>
      </c>
      <c r="X393" s="29">
        <v>2826</v>
      </c>
      <c r="Y393" s="29">
        <v>14527</v>
      </c>
      <c r="Z393" s="31">
        <f>100*Y393/$V393</f>
        <v>29.3007119949979</v>
      </c>
      <c r="AA393" s="29">
        <f>IF(Z393&gt;$V$8,1,0)</f>
        <v>0</v>
      </c>
      <c r="AB393" s="31">
        <f>IF($I393=Y$16,Z393,0)</f>
        <v>29.3007119949979</v>
      </c>
      <c r="AC393" s="29">
        <v>17353</v>
      </c>
      <c r="AD393" s="31">
        <f>100*AC393/$V393</f>
        <v>35.0007059440489</v>
      </c>
      <c r="AE393" s="29">
        <f>IF(AD393&gt;$V$8,1,0)</f>
        <v>0</v>
      </c>
      <c r="AF393" s="31">
        <f>IF($I393=AC$16,AD393,0)</f>
        <v>0</v>
      </c>
      <c r="AG393" s="29">
        <v>5746</v>
      </c>
      <c r="AH393" s="31">
        <f>100*AG393/$V393</f>
        <v>11.5895842998044</v>
      </c>
      <c r="AI393" s="29">
        <f>IF(AH393&gt;$V$8,1,0)</f>
        <v>0</v>
      </c>
      <c r="AJ393" s="31">
        <f>IF($I393=AG$16,AH393,0)</f>
        <v>0</v>
      </c>
      <c r="AK393" s="29">
        <v>7583</v>
      </c>
      <c r="AL393" s="31">
        <f>100*AK393/$V393</f>
        <v>15.2947820649872</v>
      </c>
      <c r="AM393" s="29">
        <f>IF(AL393&gt;$V$8,1,0)</f>
        <v>0</v>
      </c>
      <c r="AN393" s="31">
        <f>IF($I393=AK$16,AL393,0)</f>
        <v>0</v>
      </c>
      <c r="AO393" s="29">
        <v>3987</v>
      </c>
      <c r="AP393" s="31">
        <f>100*AO393/$V393</f>
        <v>8.04171120837451</v>
      </c>
      <c r="AQ393" s="29">
        <f>IF(AP393&gt;$V$8,1,0)</f>
        <v>0</v>
      </c>
      <c r="AR393" s="31">
        <f>IF($I393=AO$16,AP393,0)</f>
        <v>0</v>
      </c>
      <c r="AS393" s="29">
        <v>0</v>
      </c>
      <c r="AT393" s="31">
        <f>100*AS393/$V393</f>
        <v>0</v>
      </c>
      <c r="AU393" s="29">
        <f>IF(AT393&gt;$V$8,1,0)</f>
        <v>0</v>
      </c>
      <c r="AV393" s="31">
        <f>IF($I393=AS$16,AT393,0)</f>
        <v>0</v>
      </c>
      <c r="AW393" s="29">
        <v>0</v>
      </c>
      <c r="AX393" s="31">
        <f>100*AW393/$V393</f>
        <v>0</v>
      </c>
      <c r="AY393" s="29">
        <f>IF(AX393&gt;$V$8,1,0)</f>
        <v>0</v>
      </c>
      <c r="AZ393" s="31">
        <f>IF($I393=AW$16,AX393,0)</f>
        <v>0</v>
      </c>
      <c r="BA393" s="29">
        <v>0</v>
      </c>
      <c r="BB393" s="31">
        <f>100*BA393/$V393</f>
        <v>0</v>
      </c>
      <c r="BC393" s="29">
        <f>IF(BB393&gt;$V$8,1,0)</f>
        <v>0</v>
      </c>
      <c r="BD393" s="31">
        <f>IF($I393=BA$16,BB393,0)</f>
        <v>0</v>
      </c>
      <c r="BE393" s="29">
        <v>0</v>
      </c>
      <c r="BF393" s="31">
        <f>100*BE393/$V393</f>
        <v>0</v>
      </c>
      <c r="BG393" s="29">
        <f>IF(BF393&gt;$V$8,1,0)</f>
        <v>0</v>
      </c>
      <c r="BH393" s="31">
        <f>IF($I393=BE$16,BF393,0)</f>
        <v>0</v>
      </c>
      <c r="BI393" s="29">
        <v>0</v>
      </c>
      <c r="BJ393" s="31">
        <f>100*BI393/$V393</f>
        <v>0</v>
      </c>
      <c r="BK393" s="29">
        <f>IF(BJ393&gt;$V$8,1,0)</f>
        <v>0</v>
      </c>
      <c r="BL393" s="31">
        <f>IF($I393=BI$16,BJ393,0)</f>
        <v>0</v>
      </c>
      <c r="BM393" s="29">
        <v>0</v>
      </c>
      <c r="BN393" s="31">
        <f>100*BM393/$V393</f>
        <v>0</v>
      </c>
      <c r="BO393" s="29">
        <f>IF(BN393&gt;$V$8,1,0)</f>
        <v>0</v>
      </c>
      <c r="BP393" s="31">
        <f>IF($I393=BM$16,BN393,0)</f>
        <v>0</v>
      </c>
      <c r="BQ393" s="29">
        <v>0</v>
      </c>
      <c r="BR393" s="31">
        <f>100*BQ393/$V393</f>
        <v>0</v>
      </c>
      <c r="BS393" s="29">
        <f>IF(BR393&gt;$V$8,1,0)</f>
        <v>0</v>
      </c>
      <c r="BT393" s="31">
        <f>IF($I393=BQ$16,BR393,0)</f>
        <v>0</v>
      </c>
      <c r="BU393" s="29">
        <v>0</v>
      </c>
      <c r="BV393" s="31">
        <f>100*BU393/$V393</f>
        <v>0</v>
      </c>
      <c r="BW393" s="29">
        <f>IF(BV393&gt;$V$8,1,0)</f>
        <v>0</v>
      </c>
      <c r="BX393" s="31">
        <f>IF($I393=BU$16,BV393,0)</f>
        <v>0</v>
      </c>
      <c r="BY393" s="29">
        <v>559</v>
      </c>
      <c r="BZ393" s="29">
        <v>0</v>
      </c>
      <c r="CA393" s="28"/>
      <c r="CB393" s="20"/>
      <c r="CC393" s="21"/>
    </row>
    <row r="394" ht="15.75" customHeight="1">
      <c r="A394" t="s" s="32">
        <v>893</v>
      </c>
      <c r="B394" t="s" s="71">
        <f>_xlfn.IFS(H394=0,F394,K394=1,I394,L394=1,Q394)</f>
        <v>5</v>
      </c>
      <c r="C394" s="72">
        <f>_xlfn.IFS(H394=0,G394,K394=1,J394,L394=1,R394)</f>
        <v>32.0336834869283</v>
      </c>
      <c r="D394" t="s" s="68">
        <f>IF(F394="Lab","over","under")</f>
        <v>111</v>
      </c>
      <c r="E394" t="s" s="68">
        <v>591</v>
      </c>
      <c r="F394" t="s" s="74">
        <v>9</v>
      </c>
      <c r="G394" s="81">
        <f>AD394</f>
        <v>34.9573585959485</v>
      </c>
      <c r="H394" s="82">
        <f>K394+L394</f>
        <v>1</v>
      </c>
      <c r="I394" t="s" s="77">
        <v>5</v>
      </c>
      <c r="J394" s="81">
        <f>AB394</f>
        <v>32.0336834869283</v>
      </c>
      <c r="K394" s="82">
        <v>1</v>
      </c>
      <c r="L394" s="13"/>
      <c r="M394" s="13"/>
      <c r="N394" s="13"/>
      <c r="O394" t="s" s="68">
        <v>894</v>
      </c>
      <c r="P394" t="s" s="68">
        <v>893</v>
      </c>
      <c r="Q394" t="s" s="78">
        <v>17</v>
      </c>
      <c r="R394" s="83">
        <f>100*S394</f>
        <v>13.4476166</v>
      </c>
      <c r="S394" s="35">
        <v>0.134476166</v>
      </c>
      <c r="T394" s="16"/>
      <c r="U394" s="37">
        <v>68781</v>
      </c>
      <c r="V394" s="37">
        <v>46551</v>
      </c>
      <c r="W394" s="37">
        <v>151</v>
      </c>
      <c r="X394" s="37">
        <v>1361</v>
      </c>
      <c r="Y394" s="37">
        <v>14912</v>
      </c>
      <c r="Z394" s="38">
        <f>100*Y394/$V394</f>
        <v>32.0336834869283</v>
      </c>
      <c r="AA394" s="37">
        <f>IF(Z394&gt;$V$8,1,0)</f>
        <v>0</v>
      </c>
      <c r="AB394" s="38">
        <f>IF($I394=Y$16,Z394,0)</f>
        <v>32.0336834869283</v>
      </c>
      <c r="AC394" s="37">
        <v>16273</v>
      </c>
      <c r="AD394" s="38">
        <f>100*AC394/$V394</f>
        <v>34.9573585959485</v>
      </c>
      <c r="AE394" s="37">
        <f>IF(AD394&gt;$V$8,1,0)</f>
        <v>0</v>
      </c>
      <c r="AF394" s="38">
        <f>IF($I394=AC$16,AD394,0)</f>
        <v>0</v>
      </c>
      <c r="AG394" s="37">
        <v>5103</v>
      </c>
      <c r="AH394" s="38">
        <f>100*AG394/$V394</f>
        <v>10.9621705226526</v>
      </c>
      <c r="AI394" s="37">
        <f>IF(AH394&gt;$V$8,1,0)</f>
        <v>0</v>
      </c>
      <c r="AJ394" s="38">
        <f>IF($I394=AG$16,AH394,0)</f>
        <v>0</v>
      </c>
      <c r="AK394" s="37">
        <v>6260</v>
      </c>
      <c r="AL394" s="38">
        <f>100*AK394/$V394</f>
        <v>13.4476165925544</v>
      </c>
      <c r="AM394" s="37">
        <f>IF(AL394&gt;$V$8,1,0)</f>
        <v>0</v>
      </c>
      <c r="AN394" s="38">
        <f>IF($I394=AK$16,AL394,0)</f>
        <v>0</v>
      </c>
      <c r="AO394" s="37">
        <v>3169</v>
      </c>
      <c r="AP394" s="38">
        <f>100*AO394/$V394</f>
        <v>6.80758737728513</v>
      </c>
      <c r="AQ394" s="37">
        <f>IF(AP394&gt;$V$8,1,0)</f>
        <v>0</v>
      </c>
      <c r="AR394" s="38">
        <f>IF($I394=AO$16,AP394,0)</f>
        <v>0</v>
      </c>
      <c r="AS394" s="37">
        <v>0</v>
      </c>
      <c r="AT394" s="38">
        <f>100*AS394/$V394</f>
        <v>0</v>
      </c>
      <c r="AU394" s="37">
        <f>IF(AT394&gt;$V$8,1,0)</f>
        <v>0</v>
      </c>
      <c r="AV394" s="38">
        <f>IF($I394=AS$16,AT394,0)</f>
        <v>0</v>
      </c>
      <c r="AW394" s="37">
        <v>0</v>
      </c>
      <c r="AX394" s="38">
        <f>100*AW394/$V394</f>
        <v>0</v>
      </c>
      <c r="AY394" s="37">
        <f>IF(AX394&gt;$V$8,1,0)</f>
        <v>0</v>
      </c>
      <c r="AZ394" s="38">
        <f>IF($I394=AW$16,AX394,0)</f>
        <v>0</v>
      </c>
      <c r="BA394" s="37">
        <v>0</v>
      </c>
      <c r="BB394" s="38">
        <f>100*BA394/$V394</f>
        <v>0</v>
      </c>
      <c r="BC394" s="37">
        <f>IF(BB394&gt;$V$8,1,0)</f>
        <v>0</v>
      </c>
      <c r="BD394" s="38">
        <f>IF($I394=BA$16,BB394,0)</f>
        <v>0</v>
      </c>
      <c r="BE394" s="37">
        <v>0</v>
      </c>
      <c r="BF394" s="38">
        <f>100*BE394/$V394</f>
        <v>0</v>
      </c>
      <c r="BG394" s="37">
        <f>IF(BF394&gt;$V$8,1,0)</f>
        <v>0</v>
      </c>
      <c r="BH394" s="38">
        <f>IF($I394=BE$16,BF394,0)</f>
        <v>0</v>
      </c>
      <c r="BI394" s="37">
        <v>0</v>
      </c>
      <c r="BJ394" s="38">
        <f>100*BI394/$V394</f>
        <v>0</v>
      </c>
      <c r="BK394" s="37">
        <f>IF(BJ394&gt;$V$8,1,0)</f>
        <v>0</v>
      </c>
      <c r="BL394" s="38">
        <f>IF($I394=BI$16,BJ394,0)</f>
        <v>0</v>
      </c>
      <c r="BM394" s="37">
        <v>0</v>
      </c>
      <c r="BN394" s="38">
        <f>100*BM394/$V394</f>
        <v>0</v>
      </c>
      <c r="BO394" s="37">
        <f>IF(BN394&gt;$V$8,1,0)</f>
        <v>0</v>
      </c>
      <c r="BP394" s="38">
        <f>IF($I394=BM$16,BN394,0)</f>
        <v>0</v>
      </c>
      <c r="BQ394" s="37">
        <v>0</v>
      </c>
      <c r="BR394" s="38">
        <f>100*BQ394/$V394</f>
        <v>0</v>
      </c>
      <c r="BS394" s="37">
        <f>IF(BR394&gt;$V$8,1,0)</f>
        <v>0</v>
      </c>
      <c r="BT394" s="38">
        <f>IF($I394=BQ$16,BR394,0)</f>
        <v>0</v>
      </c>
      <c r="BU394" s="37">
        <v>0</v>
      </c>
      <c r="BV394" s="38">
        <f>100*BU394/$V394</f>
        <v>0</v>
      </c>
      <c r="BW394" s="37">
        <f>IF(BV394&gt;$V$8,1,0)</f>
        <v>0</v>
      </c>
      <c r="BX394" s="38">
        <f>IF($I394=BU$16,BV394,0)</f>
        <v>0</v>
      </c>
      <c r="BY394" s="37">
        <v>0</v>
      </c>
      <c r="BZ394" s="37">
        <v>0</v>
      </c>
      <c r="CA394" s="16"/>
      <c r="CB394" s="20"/>
      <c r="CC394" s="21"/>
    </row>
    <row r="395" ht="15.75" customHeight="1">
      <c r="A395" t="s" s="32">
        <v>895</v>
      </c>
      <c r="B395" t="s" s="71">
        <f>_xlfn.IFS(H395=0,F395,K395=1,I395,L395=1,Q395)</f>
        <v>5</v>
      </c>
      <c r="C395" s="72">
        <f>_xlfn.IFS(H395=0,G395,K395=1,J395,L395=1,R395)</f>
        <v>31.2928408225438</v>
      </c>
      <c r="D395" t="s" s="73">
        <f>IF(F395="Lab","over","under")</f>
        <v>111</v>
      </c>
      <c r="E395" t="s" s="73">
        <v>591</v>
      </c>
      <c r="F395" t="s" s="74">
        <v>9</v>
      </c>
      <c r="G395" s="75">
        <f>AD395</f>
        <v>34.954303122620</v>
      </c>
      <c r="H395" s="76">
        <f>K395+L395</f>
        <v>1</v>
      </c>
      <c r="I395" t="s" s="77">
        <v>5</v>
      </c>
      <c r="J395" s="75">
        <f>AB395</f>
        <v>31.2928408225438</v>
      </c>
      <c r="K395" s="76">
        <v>1</v>
      </c>
      <c r="L395" s="25"/>
      <c r="M395" s="25"/>
      <c r="N395" s="25"/>
      <c r="O395" t="s" s="73">
        <v>896</v>
      </c>
      <c r="P395" t="s" s="73">
        <v>895</v>
      </c>
      <c r="Q395" t="s" s="78">
        <v>17</v>
      </c>
      <c r="R395" s="79">
        <f>100*S395</f>
        <v>16.1119573</v>
      </c>
      <c r="S395" s="80">
        <v>0.161119573</v>
      </c>
      <c r="T395" s="28"/>
      <c r="U395" s="29">
        <v>77697</v>
      </c>
      <c r="V395" s="29">
        <v>52520</v>
      </c>
      <c r="W395" s="29">
        <v>173</v>
      </c>
      <c r="X395" s="29">
        <v>1923</v>
      </c>
      <c r="Y395" s="29">
        <v>16435</v>
      </c>
      <c r="Z395" s="31">
        <f>100*Y395/$V395</f>
        <v>31.2928408225438</v>
      </c>
      <c r="AA395" s="29">
        <f>IF(Z395&gt;$V$8,1,0)</f>
        <v>0</v>
      </c>
      <c r="AB395" s="31">
        <f>IF($I395=Y$16,Z395,0)</f>
        <v>31.2928408225438</v>
      </c>
      <c r="AC395" s="29">
        <v>18358</v>
      </c>
      <c r="AD395" s="31">
        <f>100*AC395/$V395</f>
        <v>34.954303122620</v>
      </c>
      <c r="AE395" s="29">
        <f>IF(AD395&gt;$V$8,1,0)</f>
        <v>0</v>
      </c>
      <c r="AF395" s="31">
        <f>IF($I395=AC$16,AD395,0)</f>
        <v>0</v>
      </c>
      <c r="AG395" s="29">
        <v>5463</v>
      </c>
      <c r="AH395" s="31">
        <f>100*AG395/$V395</f>
        <v>10.4017517136329</v>
      </c>
      <c r="AI395" s="29">
        <f>IF(AH395&gt;$V$8,1,0)</f>
        <v>0</v>
      </c>
      <c r="AJ395" s="31">
        <f>IF($I395=AG$16,AH395,0)</f>
        <v>0</v>
      </c>
      <c r="AK395" s="29">
        <v>8462</v>
      </c>
      <c r="AL395" s="31">
        <f>100*AK395/$V395</f>
        <v>16.1119573495811</v>
      </c>
      <c r="AM395" s="29">
        <f>IF(AL395&gt;$V$8,1,0)</f>
        <v>0</v>
      </c>
      <c r="AN395" s="31">
        <f>IF($I395=AK$16,AL395,0)</f>
        <v>0</v>
      </c>
      <c r="AO395" s="29">
        <v>3802</v>
      </c>
      <c r="AP395" s="31">
        <f>100*AO395/$V395</f>
        <v>7.23914699162224</v>
      </c>
      <c r="AQ395" s="29">
        <f>IF(AP395&gt;$V$8,1,0)</f>
        <v>0</v>
      </c>
      <c r="AR395" s="31">
        <f>IF($I395=AO$16,AP395,0)</f>
        <v>0</v>
      </c>
      <c r="AS395" s="29">
        <v>0</v>
      </c>
      <c r="AT395" s="31">
        <f>100*AS395/$V395</f>
        <v>0</v>
      </c>
      <c r="AU395" s="29">
        <f>IF(AT395&gt;$V$8,1,0)</f>
        <v>0</v>
      </c>
      <c r="AV395" s="31">
        <f>IF($I395=AS$16,AT395,0)</f>
        <v>0</v>
      </c>
      <c r="AW395" s="29">
        <v>0</v>
      </c>
      <c r="AX395" s="31">
        <f>100*AW395/$V395</f>
        <v>0</v>
      </c>
      <c r="AY395" s="29">
        <f>IF(AX395&gt;$V$8,1,0)</f>
        <v>0</v>
      </c>
      <c r="AZ395" s="31">
        <f>IF($I395=AW$16,AX395,0)</f>
        <v>0</v>
      </c>
      <c r="BA395" s="29">
        <v>0</v>
      </c>
      <c r="BB395" s="31">
        <f>100*BA395/$V395</f>
        <v>0</v>
      </c>
      <c r="BC395" s="29">
        <f>IF(BB395&gt;$V$8,1,0)</f>
        <v>0</v>
      </c>
      <c r="BD395" s="31">
        <f>IF($I395=BA$16,BB395,0)</f>
        <v>0</v>
      </c>
      <c r="BE395" s="29">
        <v>0</v>
      </c>
      <c r="BF395" s="31">
        <f>100*BE395/$V395</f>
        <v>0</v>
      </c>
      <c r="BG395" s="29">
        <f>IF(BF395&gt;$V$8,1,0)</f>
        <v>0</v>
      </c>
      <c r="BH395" s="31">
        <f>IF($I395=BE$16,BF395,0)</f>
        <v>0</v>
      </c>
      <c r="BI395" s="29">
        <v>0</v>
      </c>
      <c r="BJ395" s="31">
        <f>100*BI395/$V395</f>
        <v>0</v>
      </c>
      <c r="BK395" s="29">
        <f>IF(BJ395&gt;$V$8,1,0)</f>
        <v>0</v>
      </c>
      <c r="BL395" s="31">
        <f>IF($I395=BI$16,BJ395,0)</f>
        <v>0</v>
      </c>
      <c r="BM395" s="29">
        <v>0</v>
      </c>
      <c r="BN395" s="31">
        <f>100*BM395/$V395</f>
        <v>0</v>
      </c>
      <c r="BO395" s="29">
        <f>IF(BN395&gt;$V$8,1,0)</f>
        <v>0</v>
      </c>
      <c r="BP395" s="31">
        <f>IF($I395=BM$16,BN395,0)</f>
        <v>0</v>
      </c>
      <c r="BQ395" s="29">
        <v>0</v>
      </c>
      <c r="BR395" s="31">
        <f>100*BQ395/$V395</f>
        <v>0</v>
      </c>
      <c r="BS395" s="29">
        <f>IF(BR395&gt;$V$8,1,0)</f>
        <v>0</v>
      </c>
      <c r="BT395" s="31">
        <f>IF($I395=BQ$16,BR395,0)</f>
        <v>0</v>
      </c>
      <c r="BU395" s="29">
        <v>0</v>
      </c>
      <c r="BV395" s="31">
        <f>100*BU395/$V395</f>
        <v>0</v>
      </c>
      <c r="BW395" s="29">
        <f>IF(BV395&gt;$V$8,1,0)</f>
        <v>0</v>
      </c>
      <c r="BX395" s="31">
        <f>IF($I395=BU$16,BV395,0)</f>
        <v>0</v>
      </c>
      <c r="BY395" s="29">
        <v>0</v>
      </c>
      <c r="BZ395" s="29">
        <v>0</v>
      </c>
      <c r="CA395" s="28"/>
      <c r="CB395" s="20"/>
      <c r="CC395" s="21"/>
    </row>
    <row r="396" ht="15.75" customHeight="1">
      <c r="A396" t="s" s="32">
        <v>897</v>
      </c>
      <c r="B396" t="s" s="71">
        <f>_xlfn.IFS(H396=0,F396,K396=1,I396,L396=1,Q396)</f>
        <v>17</v>
      </c>
      <c r="C396" s="72">
        <f>_xlfn.IFS(H396=0,G396,K396=1,J396,L396=1,R396)</f>
        <v>20.0967552</v>
      </c>
      <c r="D396" t="s" s="68">
        <f>IF(F396="Lab","over","under")</f>
        <v>111</v>
      </c>
      <c r="E396" t="s" s="68">
        <v>591</v>
      </c>
      <c r="F396" t="s" s="74">
        <v>9</v>
      </c>
      <c r="G396" s="81">
        <f>AD396</f>
        <v>34.9498525073746</v>
      </c>
      <c r="H396" s="82">
        <f>K396+L396</f>
        <v>1</v>
      </c>
      <c r="I396" t="s" s="77">
        <v>5</v>
      </c>
      <c r="J396" s="81">
        <f>AB396</f>
        <v>33.0879056047198</v>
      </c>
      <c r="K396" s="82">
        <v>0</v>
      </c>
      <c r="L396" s="82">
        <v>1</v>
      </c>
      <c r="M396" t="s" s="68">
        <v>898</v>
      </c>
      <c r="N396" s="13"/>
      <c r="O396" t="s" s="68">
        <v>899</v>
      </c>
      <c r="P396" t="s" s="68">
        <v>897</v>
      </c>
      <c r="Q396" t="s" s="78">
        <v>17</v>
      </c>
      <c r="R396" s="83">
        <f>100*S396</f>
        <v>20.0967552</v>
      </c>
      <c r="S396" s="35">
        <v>0.200967552</v>
      </c>
      <c r="T396" s="16"/>
      <c r="U396" s="37">
        <v>71042</v>
      </c>
      <c r="V396" s="37">
        <v>42375</v>
      </c>
      <c r="W396" s="37">
        <v>126</v>
      </c>
      <c r="X396" s="37">
        <v>789</v>
      </c>
      <c r="Y396" s="37">
        <v>14021</v>
      </c>
      <c r="Z396" s="38">
        <f>100*Y396/$V396</f>
        <v>33.0879056047198</v>
      </c>
      <c r="AA396" s="37">
        <f>IF(Z396&gt;$V$8,1,0)</f>
        <v>0</v>
      </c>
      <c r="AB396" s="38">
        <f>IF($I396=Y$16,Z396,0)</f>
        <v>33.0879056047198</v>
      </c>
      <c r="AC396" s="37">
        <v>14810</v>
      </c>
      <c r="AD396" s="38">
        <f>100*AC396/$V396</f>
        <v>34.9498525073746</v>
      </c>
      <c r="AE396" s="37">
        <f>IF(AD396&gt;$V$8,1,0)</f>
        <v>0</v>
      </c>
      <c r="AF396" s="38">
        <f>IF($I396=AC$16,AD396,0)</f>
        <v>0</v>
      </c>
      <c r="AG396" s="37">
        <v>2165</v>
      </c>
      <c r="AH396" s="38">
        <f>100*AG396/$V396</f>
        <v>5.10914454277286</v>
      </c>
      <c r="AI396" s="37">
        <f>IF(AH396&gt;$V$8,1,0)</f>
        <v>0</v>
      </c>
      <c r="AJ396" s="38">
        <f>IF($I396=AG$16,AH396,0)</f>
        <v>0</v>
      </c>
      <c r="AK396" s="37">
        <v>8516</v>
      </c>
      <c r="AL396" s="38">
        <f>100*AK396/$V396</f>
        <v>20.0967551622419</v>
      </c>
      <c r="AM396" s="37">
        <f>IF(AL396&gt;$V$8,1,0)</f>
        <v>0</v>
      </c>
      <c r="AN396" s="38">
        <f>IF($I396=AK$16,AL396,0)</f>
        <v>0</v>
      </c>
      <c r="AO396" s="37">
        <v>2098</v>
      </c>
      <c r="AP396" s="38">
        <f>100*AO396/$V396</f>
        <v>4.95103244837758</v>
      </c>
      <c r="AQ396" s="37">
        <f>IF(AP396&gt;$V$8,1,0)</f>
        <v>0</v>
      </c>
      <c r="AR396" s="38">
        <f>IF($I396=AO$16,AP396,0)</f>
        <v>0</v>
      </c>
      <c r="AS396" s="37">
        <v>0</v>
      </c>
      <c r="AT396" s="38">
        <f>100*AS396/$V396</f>
        <v>0</v>
      </c>
      <c r="AU396" s="37">
        <f>IF(AT396&gt;$V$8,1,0)</f>
        <v>0</v>
      </c>
      <c r="AV396" s="38">
        <f>IF($I396=AS$16,AT396,0)</f>
        <v>0</v>
      </c>
      <c r="AW396" s="37">
        <v>0</v>
      </c>
      <c r="AX396" s="38">
        <f>100*AW396/$V396</f>
        <v>0</v>
      </c>
      <c r="AY396" s="37">
        <f>IF(AX396&gt;$V$8,1,0)</f>
        <v>0</v>
      </c>
      <c r="AZ396" s="38">
        <f>IF($I396=AW$16,AX396,0)</f>
        <v>0</v>
      </c>
      <c r="BA396" s="37">
        <v>0</v>
      </c>
      <c r="BB396" s="38">
        <f>100*BA396/$V396</f>
        <v>0</v>
      </c>
      <c r="BC396" s="37">
        <f>IF(BB396&gt;$V$8,1,0)</f>
        <v>0</v>
      </c>
      <c r="BD396" s="38">
        <f>IF($I396=BA$16,BB396,0)</f>
        <v>0</v>
      </c>
      <c r="BE396" s="37">
        <v>0</v>
      </c>
      <c r="BF396" s="38">
        <f>100*BE396/$V396</f>
        <v>0</v>
      </c>
      <c r="BG396" s="37">
        <f>IF(BF396&gt;$V$8,1,0)</f>
        <v>0</v>
      </c>
      <c r="BH396" s="38">
        <f>IF($I396=BE$16,BF396,0)</f>
        <v>0</v>
      </c>
      <c r="BI396" s="37">
        <v>0</v>
      </c>
      <c r="BJ396" s="38">
        <f>100*BI396/$V396</f>
        <v>0</v>
      </c>
      <c r="BK396" s="37">
        <f>IF(BJ396&gt;$V$8,1,0)</f>
        <v>0</v>
      </c>
      <c r="BL396" s="38">
        <f>IF($I396=BI$16,BJ396,0)</f>
        <v>0</v>
      </c>
      <c r="BM396" s="37">
        <v>0</v>
      </c>
      <c r="BN396" s="38">
        <f>100*BM396/$V396</f>
        <v>0</v>
      </c>
      <c r="BO396" s="37">
        <f>IF(BN396&gt;$V$8,1,0)</f>
        <v>0</v>
      </c>
      <c r="BP396" s="38">
        <f>IF($I396=BM$16,BN396,0)</f>
        <v>0</v>
      </c>
      <c r="BQ396" s="37">
        <v>0</v>
      </c>
      <c r="BR396" s="38">
        <f>100*BQ396/$V396</f>
        <v>0</v>
      </c>
      <c r="BS396" s="37">
        <f>IF(BR396&gt;$V$8,1,0)</f>
        <v>0</v>
      </c>
      <c r="BT396" s="38">
        <f>IF($I396=BQ$16,BR396,0)</f>
        <v>0</v>
      </c>
      <c r="BU396" s="37">
        <v>0</v>
      </c>
      <c r="BV396" s="38">
        <f>100*BU396/$V396</f>
        <v>0</v>
      </c>
      <c r="BW396" s="37">
        <f>IF(BV396&gt;$V$8,1,0)</f>
        <v>0</v>
      </c>
      <c r="BX396" s="38">
        <f>IF($I396=BU$16,BV396,0)</f>
        <v>0</v>
      </c>
      <c r="BY396" s="37">
        <v>0</v>
      </c>
      <c r="BZ396" s="37">
        <v>0</v>
      </c>
      <c r="CA396" s="16"/>
      <c r="CB396" s="20"/>
      <c r="CC396" s="21"/>
    </row>
    <row r="397" ht="15.75" customHeight="1">
      <c r="A397" t="s" s="32">
        <v>900</v>
      </c>
      <c r="B397" t="s" s="71">
        <f>_xlfn.IFS(H397=0,F397,K397=1,I397,L397=1,Q397)</f>
        <v>5</v>
      </c>
      <c r="C397" s="72">
        <f>_xlfn.IFS(H397=0,G397,K397=1,J397,L397=1,R397)</f>
        <v>33.294888799185</v>
      </c>
      <c r="D397" t="s" s="73">
        <f>IF(F397="Lab","over","under")</f>
        <v>111</v>
      </c>
      <c r="E397" t="s" s="73">
        <v>591</v>
      </c>
      <c r="F397" t="s" s="74">
        <v>9</v>
      </c>
      <c r="G397" s="75">
        <f>AD397</f>
        <v>34.9403148607347</v>
      </c>
      <c r="H397" s="76">
        <f>K397+L397</f>
        <v>1</v>
      </c>
      <c r="I397" t="s" s="77">
        <v>5</v>
      </c>
      <c r="J397" s="75">
        <f>AB397</f>
        <v>33.294888799185</v>
      </c>
      <c r="K397" s="76">
        <v>1</v>
      </c>
      <c r="L397" s="25"/>
      <c r="M397" s="25"/>
      <c r="N397" s="25"/>
      <c r="O397" t="s" s="73">
        <v>901</v>
      </c>
      <c r="P397" t="s" s="73">
        <v>900</v>
      </c>
      <c r="Q397" t="s" s="78">
        <v>17</v>
      </c>
      <c r="R397" s="79">
        <f>100*S397</f>
        <v>16.3850605</v>
      </c>
      <c r="S397" s="80">
        <v>0.163850605</v>
      </c>
      <c r="T397" s="28"/>
      <c r="U397" s="29">
        <v>80484</v>
      </c>
      <c r="V397" s="29">
        <v>52023</v>
      </c>
      <c r="W397" s="29">
        <v>181</v>
      </c>
      <c r="X397" s="29">
        <v>856</v>
      </c>
      <c r="Y397" s="29">
        <v>17321</v>
      </c>
      <c r="Z397" s="31">
        <f>100*Y397/$V397</f>
        <v>33.294888799185</v>
      </c>
      <c r="AA397" s="29">
        <f>IF(Z397&gt;$V$8,1,0)</f>
        <v>0</v>
      </c>
      <c r="AB397" s="31">
        <f>IF($I397=Y$16,Z397,0)</f>
        <v>33.294888799185</v>
      </c>
      <c r="AC397" s="29">
        <v>18177</v>
      </c>
      <c r="AD397" s="31">
        <f>100*AC397/$V397</f>
        <v>34.9403148607347</v>
      </c>
      <c r="AE397" s="29">
        <f>IF(AD397&gt;$V$8,1,0)</f>
        <v>0</v>
      </c>
      <c r="AF397" s="31">
        <f>IF($I397=AC$16,AD397,0)</f>
        <v>0</v>
      </c>
      <c r="AG397" s="29">
        <v>5001</v>
      </c>
      <c r="AH397" s="31">
        <f>100*AG397/$V397</f>
        <v>9.61305576379678</v>
      </c>
      <c r="AI397" s="29">
        <f>IF(AH397&gt;$V$8,1,0)</f>
        <v>0</v>
      </c>
      <c r="AJ397" s="31">
        <f>IF($I397=AG$16,AH397,0)</f>
        <v>0</v>
      </c>
      <c r="AK397" s="29">
        <v>8524</v>
      </c>
      <c r="AL397" s="31">
        <f>100*AK397/$V397</f>
        <v>16.3850604540299</v>
      </c>
      <c r="AM397" s="29">
        <f>IF(AL397&gt;$V$8,1,0)</f>
        <v>0</v>
      </c>
      <c r="AN397" s="31">
        <f>IF($I397=AK$16,AL397,0)</f>
        <v>0</v>
      </c>
      <c r="AO397" s="29">
        <v>1727</v>
      </c>
      <c r="AP397" s="31">
        <f>100*AO397/$V397</f>
        <v>3.31968552371067</v>
      </c>
      <c r="AQ397" s="29">
        <f>IF(AP397&gt;$V$8,1,0)</f>
        <v>0</v>
      </c>
      <c r="AR397" s="31">
        <f>IF($I397=AO$16,AP397,0)</f>
        <v>0</v>
      </c>
      <c r="AS397" s="29">
        <v>0</v>
      </c>
      <c r="AT397" s="31">
        <f>100*AS397/$V397</f>
        <v>0</v>
      </c>
      <c r="AU397" s="29">
        <f>IF(AT397&gt;$V$8,1,0)</f>
        <v>0</v>
      </c>
      <c r="AV397" s="31">
        <f>IF($I397=AS$16,AT397,0)</f>
        <v>0</v>
      </c>
      <c r="AW397" s="29">
        <v>0</v>
      </c>
      <c r="AX397" s="31">
        <f>100*AW397/$V397</f>
        <v>0</v>
      </c>
      <c r="AY397" s="29">
        <f>IF(AX397&gt;$V$8,1,0)</f>
        <v>0</v>
      </c>
      <c r="AZ397" s="31">
        <f>IF($I397=AW$16,AX397,0)</f>
        <v>0</v>
      </c>
      <c r="BA397" s="29">
        <v>0</v>
      </c>
      <c r="BB397" s="31">
        <f>100*BA397/$V397</f>
        <v>0</v>
      </c>
      <c r="BC397" s="29">
        <f>IF(BB397&gt;$V$8,1,0)</f>
        <v>0</v>
      </c>
      <c r="BD397" s="31">
        <f>IF($I397=BA$16,BB397,0)</f>
        <v>0</v>
      </c>
      <c r="BE397" s="29">
        <v>0</v>
      </c>
      <c r="BF397" s="31">
        <f>100*BE397/$V397</f>
        <v>0</v>
      </c>
      <c r="BG397" s="29">
        <f>IF(BF397&gt;$V$8,1,0)</f>
        <v>0</v>
      </c>
      <c r="BH397" s="31">
        <f>IF($I397=BE$16,BF397,0)</f>
        <v>0</v>
      </c>
      <c r="BI397" s="29">
        <v>0</v>
      </c>
      <c r="BJ397" s="31">
        <f>100*BI397/$V397</f>
        <v>0</v>
      </c>
      <c r="BK397" s="29">
        <f>IF(BJ397&gt;$V$8,1,0)</f>
        <v>0</v>
      </c>
      <c r="BL397" s="31">
        <f>IF($I397=BI$16,BJ397,0)</f>
        <v>0</v>
      </c>
      <c r="BM397" s="29">
        <v>0</v>
      </c>
      <c r="BN397" s="31">
        <f>100*BM397/$V397</f>
        <v>0</v>
      </c>
      <c r="BO397" s="29">
        <f>IF(BN397&gt;$V$8,1,0)</f>
        <v>0</v>
      </c>
      <c r="BP397" s="31">
        <f>IF($I397=BM$16,BN397,0)</f>
        <v>0</v>
      </c>
      <c r="BQ397" s="29">
        <v>0</v>
      </c>
      <c r="BR397" s="31">
        <f>100*BQ397/$V397</f>
        <v>0</v>
      </c>
      <c r="BS397" s="29">
        <f>IF(BR397&gt;$V$8,1,0)</f>
        <v>0</v>
      </c>
      <c r="BT397" s="31">
        <f>IF($I397=BQ$16,BR397,0)</f>
        <v>0</v>
      </c>
      <c r="BU397" s="29">
        <v>0</v>
      </c>
      <c r="BV397" s="31">
        <f>100*BU397/$V397</f>
        <v>0</v>
      </c>
      <c r="BW397" s="29">
        <f>IF(BV397&gt;$V$8,1,0)</f>
        <v>0</v>
      </c>
      <c r="BX397" s="31">
        <f>IF($I397=BU$16,BV397,0)</f>
        <v>0</v>
      </c>
      <c r="BY397" s="29">
        <v>0</v>
      </c>
      <c r="BZ397" s="29">
        <v>0</v>
      </c>
      <c r="CA397" s="28"/>
      <c r="CB397" s="20"/>
      <c r="CC397" s="21"/>
    </row>
    <row r="398" ht="15.75" customHeight="1">
      <c r="A398" t="s" s="32">
        <v>902</v>
      </c>
      <c r="B398" t="s" s="71">
        <f>_xlfn.IFS(H398=0,F398,K398=1,I398,L398=1,Q398)</f>
        <v>17</v>
      </c>
      <c r="C398" s="72">
        <f>_xlfn.IFS(H398=0,G398,K398=1,J398,L398=1,R398)</f>
        <v>20.4385353</v>
      </c>
      <c r="D398" t="s" s="68">
        <f>IF(F398="Lab","over","under")</f>
        <v>111</v>
      </c>
      <c r="E398" t="s" s="68">
        <v>591</v>
      </c>
      <c r="F398" t="s" s="74">
        <v>9</v>
      </c>
      <c r="G398" s="81">
        <f>AD398</f>
        <v>34.8496141177602</v>
      </c>
      <c r="H398" s="82">
        <f>K398+L398</f>
        <v>1</v>
      </c>
      <c r="I398" t="s" s="77">
        <v>5</v>
      </c>
      <c r="J398" s="81">
        <f>AB398</f>
        <v>32.9742985598538</v>
      </c>
      <c r="K398" s="82">
        <v>0</v>
      </c>
      <c r="L398" s="82">
        <v>1</v>
      </c>
      <c r="M398" t="s" s="68">
        <v>903</v>
      </c>
      <c r="N398" s="13"/>
      <c r="O398" t="s" s="68">
        <v>904</v>
      </c>
      <c r="P398" t="s" s="68">
        <v>902</v>
      </c>
      <c r="Q398" t="s" s="78">
        <v>17</v>
      </c>
      <c r="R398" s="83">
        <f>100*S398</f>
        <v>20.4385353</v>
      </c>
      <c r="S398" s="35">
        <v>0.204385353</v>
      </c>
      <c r="T398" s="16"/>
      <c r="U398" s="37">
        <v>70446</v>
      </c>
      <c r="V398" s="37">
        <v>41593</v>
      </c>
      <c r="W398" s="37">
        <v>148</v>
      </c>
      <c r="X398" s="37">
        <v>780</v>
      </c>
      <c r="Y398" s="37">
        <v>13715</v>
      </c>
      <c r="Z398" s="38">
        <f>100*Y398/$V398</f>
        <v>32.9742985598538</v>
      </c>
      <c r="AA398" s="37">
        <f>IF(Z398&gt;$V$8,1,0)</f>
        <v>0</v>
      </c>
      <c r="AB398" s="38">
        <f>IF($I398=Y$16,Z398,0)</f>
        <v>32.9742985598538</v>
      </c>
      <c r="AC398" s="37">
        <v>14495</v>
      </c>
      <c r="AD398" s="38">
        <f>100*AC398/$V398</f>
        <v>34.8496141177602</v>
      </c>
      <c r="AE398" s="37">
        <f>IF(AD398&gt;$V$8,1,0)</f>
        <v>0</v>
      </c>
      <c r="AF398" s="38">
        <f>IF($I398=AC$16,AD398,0)</f>
        <v>0</v>
      </c>
      <c r="AG398" s="37">
        <v>3031</v>
      </c>
      <c r="AH398" s="38">
        <f>100*AG398/$V398</f>
        <v>7.28728391796697</v>
      </c>
      <c r="AI398" s="37">
        <f>IF(AH398&gt;$V$8,1,0)</f>
        <v>0</v>
      </c>
      <c r="AJ398" s="38">
        <f>IF($I398=AG$16,AH398,0)</f>
        <v>0</v>
      </c>
      <c r="AK398" s="37">
        <v>8501</v>
      </c>
      <c r="AL398" s="38">
        <f>100*AK398/$V398</f>
        <v>20.4385353304643</v>
      </c>
      <c r="AM398" s="37">
        <f>IF(AL398&gt;$V$8,1,0)</f>
        <v>0</v>
      </c>
      <c r="AN398" s="38">
        <f>IF($I398=AK$16,AL398,0)</f>
        <v>0</v>
      </c>
      <c r="AO398" s="37">
        <v>1851</v>
      </c>
      <c r="AP398" s="38">
        <f>100*AO398/$V398</f>
        <v>4.45026807395475</v>
      </c>
      <c r="AQ398" s="37">
        <f>IF(AP398&gt;$V$8,1,0)</f>
        <v>0</v>
      </c>
      <c r="AR398" s="38">
        <f>IF($I398=AO$16,AP398,0)</f>
        <v>0</v>
      </c>
      <c r="AS398" s="37">
        <v>0</v>
      </c>
      <c r="AT398" s="38">
        <f>100*AS398/$V398</f>
        <v>0</v>
      </c>
      <c r="AU398" s="37">
        <f>IF(AT398&gt;$V$8,1,0)</f>
        <v>0</v>
      </c>
      <c r="AV398" s="38">
        <f>IF($I398=AS$16,AT398,0)</f>
        <v>0</v>
      </c>
      <c r="AW398" s="37">
        <v>0</v>
      </c>
      <c r="AX398" s="38">
        <f>100*AW398/$V398</f>
        <v>0</v>
      </c>
      <c r="AY398" s="37">
        <f>IF(AX398&gt;$V$8,1,0)</f>
        <v>0</v>
      </c>
      <c r="AZ398" s="38">
        <f>IF($I398=AW$16,AX398,0)</f>
        <v>0</v>
      </c>
      <c r="BA398" s="37">
        <v>0</v>
      </c>
      <c r="BB398" s="38">
        <f>100*BA398/$V398</f>
        <v>0</v>
      </c>
      <c r="BC398" s="37">
        <f>IF(BB398&gt;$V$8,1,0)</f>
        <v>0</v>
      </c>
      <c r="BD398" s="38">
        <f>IF($I398=BA$16,BB398,0)</f>
        <v>0</v>
      </c>
      <c r="BE398" s="37">
        <v>0</v>
      </c>
      <c r="BF398" s="38">
        <f>100*BE398/$V398</f>
        <v>0</v>
      </c>
      <c r="BG398" s="37">
        <f>IF(BF398&gt;$V$8,1,0)</f>
        <v>0</v>
      </c>
      <c r="BH398" s="38">
        <f>IF($I398=BE$16,BF398,0)</f>
        <v>0</v>
      </c>
      <c r="BI398" s="37">
        <v>0</v>
      </c>
      <c r="BJ398" s="38">
        <f>100*BI398/$V398</f>
        <v>0</v>
      </c>
      <c r="BK398" s="37">
        <f>IF(BJ398&gt;$V$8,1,0)</f>
        <v>0</v>
      </c>
      <c r="BL398" s="38">
        <f>IF($I398=BI$16,BJ398,0)</f>
        <v>0</v>
      </c>
      <c r="BM398" s="37">
        <v>0</v>
      </c>
      <c r="BN398" s="38">
        <f>100*BM398/$V398</f>
        <v>0</v>
      </c>
      <c r="BO398" s="37">
        <f>IF(BN398&gt;$V$8,1,0)</f>
        <v>0</v>
      </c>
      <c r="BP398" s="38">
        <f>IF($I398=BM$16,BN398,0)</f>
        <v>0</v>
      </c>
      <c r="BQ398" s="37">
        <v>0</v>
      </c>
      <c r="BR398" s="38">
        <f>100*BQ398/$V398</f>
        <v>0</v>
      </c>
      <c r="BS398" s="37">
        <f>IF(BR398&gt;$V$8,1,0)</f>
        <v>0</v>
      </c>
      <c r="BT398" s="38">
        <f>IF($I398=BQ$16,BR398,0)</f>
        <v>0</v>
      </c>
      <c r="BU398" s="37">
        <v>0</v>
      </c>
      <c r="BV398" s="38">
        <f>100*BU398/$V398</f>
        <v>0</v>
      </c>
      <c r="BW398" s="37">
        <f>IF(BV398&gt;$V$8,1,0)</f>
        <v>0</v>
      </c>
      <c r="BX398" s="38">
        <f>IF($I398=BU$16,BV398,0)</f>
        <v>0</v>
      </c>
      <c r="BY398" s="37">
        <v>240</v>
      </c>
      <c r="BZ398" s="37">
        <v>0</v>
      </c>
      <c r="CA398" s="16"/>
      <c r="CB398" s="20"/>
      <c r="CC398" s="21"/>
    </row>
    <row r="399" ht="15.75" customHeight="1">
      <c r="A399" t="s" s="32">
        <v>905</v>
      </c>
      <c r="B399" t="s" s="71">
        <f>_xlfn.IFS(H399=0,F399,K399=1,I399,L399=1,Q399)</f>
        <v>17</v>
      </c>
      <c r="C399" s="72">
        <f>_xlfn.IFS(H399=0,G399,K399=1,J399,L399=1,R399)</f>
        <v>21.618387</v>
      </c>
      <c r="D399" t="s" s="73">
        <f>IF(F399="Lab","over","under")</f>
        <v>111</v>
      </c>
      <c r="E399" t="s" s="73">
        <v>591</v>
      </c>
      <c r="F399" t="s" s="74">
        <v>9</v>
      </c>
      <c r="G399" s="75">
        <f>AD399</f>
        <v>34.7345024669044</v>
      </c>
      <c r="H399" s="76">
        <f>K399+L399</f>
        <v>1</v>
      </c>
      <c r="I399" t="s" s="77">
        <v>5</v>
      </c>
      <c r="J399" s="75">
        <f>AB399</f>
        <v>33.2030677543843</v>
      </c>
      <c r="K399" s="76">
        <v>0</v>
      </c>
      <c r="L399" s="76">
        <v>1</v>
      </c>
      <c r="M399" t="s" s="73">
        <v>906</v>
      </c>
      <c r="N399" s="25"/>
      <c r="O399" t="s" s="73">
        <v>907</v>
      </c>
      <c r="P399" t="s" s="73">
        <v>905</v>
      </c>
      <c r="Q399" t="s" s="78">
        <v>17</v>
      </c>
      <c r="R399" s="79">
        <f>100*S399</f>
        <v>21.618387</v>
      </c>
      <c r="S399" s="80">
        <v>0.21618387</v>
      </c>
      <c r="T399" s="28"/>
      <c r="U399" s="29">
        <v>70002</v>
      </c>
      <c r="V399" s="29">
        <v>40942</v>
      </c>
      <c r="W399" s="29">
        <v>120</v>
      </c>
      <c r="X399" s="29">
        <v>627</v>
      </c>
      <c r="Y399" s="29">
        <v>13594</v>
      </c>
      <c r="Z399" s="31">
        <f>100*Y399/$V399</f>
        <v>33.2030677543843</v>
      </c>
      <c r="AA399" s="29">
        <f>IF(Z399&gt;$V$8,1,0)</f>
        <v>0</v>
      </c>
      <c r="AB399" s="31">
        <f>IF($I399=Y$16,Z399,0)</f>
        <v>33.2030677543843</v>
      </c>
      <c r="AC399" s="29">
        <v>14221</v>
      </c>
      <c r="AD399" s="31">
        <f>100*AC399/$V399</f>
        <v>34.7345024669044</v>
      </c>
      <c r="AE399" s="29">
        <f>IF(AD399&gt;$V$8,1,0)</f>
        <v>0</v>
      </c>
      <c r="AF399" s="31">
        <f>IF($I399=AC$16,AD399,0)</f>
        <v>0</v>
      </c>
      <c r="AG399" s="29">
        <v>1577</v>
      </c>
      <c r="AH399" s="31">
        <f>100*AG399/$V399</f>
        <v>3.85179033755068</v>
      </c>
      <c r="AI399" s="29">
        <f>IF(AH399&gt;$V$8,1,0)</f>
        <v>0</v>
      </c>
      <c r="AJ399" s="31">
        <f>IF($I399=AG$16,AH399,0)</f>
        <v>0</v>
      </c>
      <c r="AK399" s="29">
        <v>8851</v>
      </c>
      <c r="AL399" s="31">
        <f>100*AK399/$V399</f>
        <v>21.6183869864687</v>
      </c>
      <c r="AM399" s="29">
        <f>IF(AL399&gt;$V$8,1,0)</f>
        <v>0</v>
      </c>
      <c r="AN399" s="31">
        <f>IF($I399=AK$16,AL399,0)</f>
        <v>0</v>
      </c>
      <c r="AO399" s="29">
        <v>1207</v>
      </c>
      <c r="AP399" s="31">
        <f>100*AO399/$V399</f>
        <v>2.94807288359142</v>
      </c>
      <c r="AQ399" s="29">
        <f>IF(AP399&gt;$V$8,1,0)</f>
        <v>0</v>
      </c>
      <c r="AR399" s="31">
        <f>IF($I399=AO$16,AP399,0)</f>
        <v>0</v>
      </c>
      <c r="AS399" s="29">
        <v>0</v>
      </c>
      <c r="AT399" s="31">
        <f>100*AS399/$V399</f>
        <v>0</v>
      </c>
      <c r="AU399" s="29">
        <f>IF(AT399&gt;$V$8,1,0)</f>
        <v>0</v>
      </c>
      <c r="AV399" s="31">
        <f>IF($I399=AS$16,AT399,0)</f>
        <v>0</v>
      </c>
      <c r="AW399" s="29">
        <v>0</v>
      </c>
      <c r="AX399" s="31">
        <f>100*AW399/$V399</f>
        <v>0</v>
      </c>
      <c r="AY399" s="29">
        <f>IF(AX399&gt;$V$8,1,0)</f>
        <v>0</v>
      </c>
      <c r="AZ399" s="31">
        <f>IF($I399=AW$16,AX399,0)</f>
        <v>0</v>
      </c>
      <c r="BA399" s="29">
        <v>0</v>
      </c>
      <c r="BB399" s="31">
        <f>100*BA399/$V399</f>
        <v>0</v>
      </c>
      <c r="BC399" s="29">
        <f>IF(BB399&gt;$V$8,1,0)</f>
        <v>0</v>
      </c>
      <c r="BD399" s="31">
        <f>IF($I399=BA$16,BB399,0)</f>
        <v>0</v>
      </c>
      <c r="BE399" s="29">
        <v>0</v>
      </c>
      <c r="BF399" s="31">
        <f>100*BE399/$V399</f>
        <v>0</v>
      </c>
      <c r="BG399" s="29">
        <f>IF(BF399&gt;$V$8,1,0)</f>
        <v>0</v>
      </c>
      <c r="BH399" s="31">
        <f>IF($I399=BE$16,BF399,0)</f>
        <v>0</v>
      </c>
      <c r="BI399" s="29">
        <v>0</v>
      </c>
      <c r="BJ399" s="31">
        <f>100*BI399/$V399</f>
        <v>0</v>
      </c>
      <c r="BK399" s="29">
        <f>IF(BJ399&gt;$V$8,1,0)</f>
        <v>0</v>
      </c>
      <c r="BL399" s="31">
        <f>IF($I399=BI$16,BJ399,0)</f>
        <v>0</v>
      </c>
      <c r="BM399" s="29">
        <v>0</v>
      </c>
      <c r="BN399" s="31">
        <f>100*BM399/$V399</f>
        <v>0</v>
      </c>
      <c r="BO399" s="29">
        <f>IF(BN399&gt;$V$8,1,0)</f>
        <v>0</v>
      </c>
      <c r="BP399" s="31">
        <f>IF($I399=BM$16,BN399,0)</f>
        <v>0</v>
      </c>
      <c r="BQ399" s="29">
        <v>0</v>
      </c>
      <c r="BR399" s="31">
        <f>100*BQ399/$V399</f>
        <v>0</v>
      </c>
      <c r="BS399" s="29">
        <f>IF(BR399&gt;$V$8,1,0)</f>
        <v>0</v>
      </c>
      <c r="BT399" s="31">
        <f>IF($I399=BQ$16,BR399,0)</f>
        <v>0</v>
      </c>
      <c r="BU399" s="29">
        <v>0</v>
      </c>
      <c r="BV399" s="31">
        <f>100*BU399/$V399</f>
        <v>0</v>
      </c>
      <c r="BW399" s="29">
        <f>IF(BV399&gt;$V$8,1,0)</f>
        <v>0</v>
      </c>
      <c r="BX399" s="31">
        <f>IF($I399=BU$16,BV399,0)</f>
        <v>0</v>
      </c>
      <c r="BY399" s="29">
        <v>0</v>
      </c>
      <c r="BZ399" s="29">
        <v>0</v>
      </c>
      <c r="CA399" s="28"/>
      <c r="CB399" s="20"/>
      <c r="CC399" s="21"/>
    </row>
    <row r="400" ht="15.75" customHeight="1">
      <c r="A400" t="s" s="32">
        <v>908</v>
      </c>
      <c r="B400" t="s" s="71">
        <f>_xlfn.IFS(H400=0,F400,K400=1,I400,L400=1,Q400)</f>
        <v>5</v>
      </c>
      <c r="C400" s="72">
        <f>_xlfn.IFS(H400=0,G400,K400=1,J400,L400=1,R400)</f>
        <v>32.6504982294326</v>
      </c>
      <c r="D400" t="s" s="68">
        <f>IF(F400="Lab","over","under")</f>
        <v>111</v>
      </c>
      <c r="E400" t="s" s="68">
        <v>591</v>
      </c>
      <c r="F400" t="s" s="74">
        <v>9</v>
      </c>
      <c r="G400" s="81">
        <f>AD400</f>
        <v>34.7340031293749</v>
      </c>
      <c r="H400" s="82">
        <f>K400+L400</f>
        <v>1</v>
      </c>
      <c r="I400" t="s" s="77">
        <v>5</v>
      </c>
      <c r="J400" s="81">
        <f>AB400</f>
        <v>32.6504982294326</v>
      </c>
      <c r="K400" s="82">
        <v>1</v>
      </c>
      <c r="L400" s="13"/>
      <c r="M400" s="13"/>
      <c r="N400" s="13"/>
      <c r="O400" t="s" s="68">
        <v>909</v>
      </c>
      <c r="P400" t="s" s="68">
        <v>908</v>
      </c>
      <c r="Q400" t="s" s="78">
        <v>17</v>
      </c>
      <c r="R400" s="83">
        <f>100*S400</f>
        <v>19.9250597</v>
      </c>
      <c r="S400" s="35">
        <v>0.199250597</v>
      </c>
      <c r="T400" s="16"/>
      <c r="U400" s="37">
        <v>77750</v>
      </c>
      <c r="V400" s="37">
        <v>48572</v>
      </c>
      <c r="W400" s="37">
        <v>137</v>
      </c>
      <c r="X400" s="37">
        <v>1012</v>
      </c>
      <c r="Y400" s="37">
        <v>15859</v>
      </c>
      <c r="Z400" s="38">
        <f>100*Y400/$V400</f>
        <v>32.6504982294326</v>
      </c>
      <c r="AA400" s="37">
        <f>IF(Z400&gt;$V$8,1,0)</f>
        <v>0</v>
      </c>
      <c r="AB400" s="38">
        <f>IF($I400=Y$16,Z400,0)</f>
        <v>32.6504982294326</v>
      </c>
      <c r="AC400" s="37">
        <v>16871</v>
      </c>
      <c r="AD400" s="38">
        <f>100*AC400/$V400</f>
        <v>34.7340031293749</v>
      </c>
      <c r="AE400" s="37">
        <f>IF(AD400&gt;$V$8,1,0)</f>
        <v>0</v>
      </c>
      <c r="AF400" s="38">
        <f>IF($I400=AC$16,AD400,0)</f>
        <v>0</v>
      </c>
      <c r="AG400" s="37">
        <v>1629</v>
      </c>
      <c r="AH400" s="38">
        <f>100*AG400/$V400</f>
        <v>3.35378407312855</v>
      </c>
      <c r="AI400" s="37">
        <f>IF(AH400&gt;$V$8,1,0)</f>
        <v>0</v>
      </c>
      <c r="AJ400" s="38">
        <f>IF($I400=AG$16,AH400,0)</f>
        <v>0</v>
      </c>
      <c r="AK400" s="37">
        <v>9678</v>
      </c>
      <c r="AL400" s="38">
        <f>100*AK400/$V400</f>
        <v>19.9250597051799</v>
      </c>
      <c r="AM400" s="37">
        <f>IF(AL400&gt;$V$8,1,0)</f>
        <v>0</v>
      </c>
      <c r="AN400" s="38">
        <f>IF($I400=AK$16,AL400,0)</f>
        <v>0</v>
      </c>
      <c r="AO400" s="37">
        <v>2831</v>
      </c>
      <c r="AP400" s="38">
        <f>100*AO400/$V400</f>
        <v>5.82846084163716</v>
      </c>
      <c r="AQ400" s="37">
        <f>IF(AP400&gt;$V$8,1,0)</f>
        <v>0</v>
      </c>
      <c r="AR400" s="38">
        <f>IF($I400=AO$16,AP400,0)</f>
        <v>0</v>
      </c>
      <c r="AS400" s="37">
        <v>0</v>
      </c>
      <c r="AT400" s="38">
        <f>100*AS400/$V400</f>
        <v>0</v>
      </c>
      <c r="AU400" s="37">
        <f>IF(AT400&gt;$V$8,1,0)</f>
        <v>0</v>
      </c>
      <c r="AV400" s="38">
        <f>IF($I400=AS$16,AT400,0)</f>
        <v>0</v>
      </c>
      <c r="AW400" s="37">
        <v>0</v>
      </c>
      <c r="AX400" s="38">
        <f>100*AW400/$V400</f>
        <v>0</v>
      </c>
      <c r="AY400" s="37">
        <f>IF(AX400&gt;$V$8,1,0)</f>
        <v>0</v>
      </c>
      <c r="AZ400" s="38">
        <f>IF($I400=AW$16,AX400,0)</f>
        <v>0</v>
      </c>
      <c r="BA400" s="37">
        <v>0</v>
      </c>
      <c r="BB400" s="38">
        <f>100*BA400/$V400</f>
        <v>0</v>
      </c>
      <c r="BC400" s="37">
        <f>IF(BB400&gt;$V$8,1,0)</f>
        <v>0</v>
      </c>
      <c r="BD400" s="38">
        <f>IF($I400=BA$16,BB400,0)</f>
        <v>0</v>
      </c>
      <c r="BE400" s="37">
        <v>0</v>
      </c>
      <c r="BF400" s="38">
        <f>100*BE400/$V400</f>
        <v>0</v>
      </c>
      <c r="BG400" s="37">
        <f>IF(BF400&gt;$V$8,1,0)</f>
        <v>0</v>
      </c>
      <c r="BH400" s="38">
        <f>IF($I400=BE$16,BF400,0)</f>
        <v>0</v>
      </c>
      <c r="BI400" s="37">
        <v>0</v>
      </c>
      <c r="BJ400" s="38">
        <f>100*BI400/$V400</f>
        <v>0</v>
      </c>
      <c r="BK400" s="37">
        <f>IF(BJ400&gt;$V$8,1,0)</f>
        <v>0</v>
      </c>
      <c r="BL400" s="38">
        <f>IF($I400=BI$16,BJ400,0)</f>
        <v>0</v>
      </c>
      <c r="BM400" s="37">
        <v>0</v>
      </c>
      <c r="BN400" s="38">
        <f>100*BM400/$V400</f>
        <v>0</v>
      </c>
      <c r="BO400" s="37">
        <f>IF(BN400&gt;$V$8,1,0)</f>
        <v>0</v>
      </c>
      <c r="BP400" s="38">
        <f>IF($I400=BM$16,BN400,0)</f>
        <v>0</v>
      </c>
      <c r="BQ400" s="37">
        <v>0</v>
      </c>
      <c r="BR400" s="38">
        <f>100*BQ400/$V400</f>
        <v>0</v>
      </c>
      <c r="BS400" s="37">
        <f>IF(BR400&gt;$V$8,1,0)</f>
        <v>0</v>
      </c>
      <c r="BT400" s="38">
        <f>IF($I400=BQ$16,BR400,0)</f>
        <v>0</v>
      </c>
      <c r="BU400" s="37">
        <v>0</v>
      </c>
      <c r="BV400" s="38">
        <f>100*BU400/$V400</f>
        <v>0</v>
      </c>
      <c r="BW400" s="37">
        <f>IF(BV400&gt;$V$8,1,0)</f>
        <v>0</v>
      </c>
      <c r="BX400" s="38">
        <f>IF($I400=BU$16,BV400,0)</f>
        <v>0</v>
      </c>
      <c r="BY400" s="37">
        <v>0</v>
      </c>
      <c r="BZ400" s="37">
        <v>0</v>
      </c>
      <c r="CA400" s="16"/>
      <c r="CB400" s="20"/>
      <c r="CC400" s="21"/>
    </row>
    <row r="401" ht="15.75" customHeight="1">
      <c r="A401" t="s" s="32">
        <v>910</v>
      </c>
      <c r="B401" t="s" s="71">
        <f>_xlfn.IFS(H401=0,F401,K401=1,I401,L401=1,Q401)</f>
        <v>17</v>
      </c>
      <c r="C401" s="72">
        <f>_xlfn.IFS(H401=0,G401,K401=1,J401,L401=1,R401)</f>
        <v>24.7074874</v>
      </c>
      <c r="D401" t="s" s="73">
        <f>IF(F401="Lab","over","under")</f>
        <v>111</v>
      </c>
      <c r="E401" t="s" s="73">
        <v>591</v>
      </c>
      <c r="F401" t="s" s="74">
        <v>9</v>
      </c>
      <c r="G401" s="75">
        <f>AD401</f>
        <v>34.7315358645886</v>
      </c>
      <c r="H401" s="76">
        <f>K401+L401</f>
        <v>1</v>
      </c>
      <c r="I401" t="s" s="77">
        <v>5</v>
      </c>
      <c r="J401" s="75">
        <f>AB401</f>
        <v>26.1087730657171</v>
      </c>
      <c r="K401" s="76">
        <v>0</v>
      </c>
      <c r="L401" s="76">
        <v>1</v>
      </c>
      <c r="M401" t="s" s="73">
        <v>911</v>
      </c>
      <c r="N401" s="25"/>
      <c r="O401" t="s" s="73">
        <v>912</v>
      </c>
      <c r="P401" t="s" s="73">
        <v>910</v>
      </c>
      <c r="Q401" t="s" s="78">
        <v>17</v>
      </c>
      <c r="R401" s="79">
        <f>100*S401</f>
        <v>24.7074874</v>
      </c>
      <c r="S401" s="80">
        <v>0.247074874</v>
      </c>
      <c r="T401" s="28"/>
      <c r="U401" s="29">
        <v>70056</v>
      </c>
      <c r="V401" s="29">
        <v>43246</v>
      </c>
      <c r="W401" s="29">
        <v>146</v>
      </c>
      <c r="X401" s="29">
        <v>3729</v>
      </c>
      <c r="Y401" s="29">
        <v>11291</v>
      </c>
      <c r="Z401" s="31">
        <f>100*Y401/$V401</f>
        <v>26.1087730657171</v>
      </c>
      <c r="AA401" s="29">
        <f>IF(Z401&gt;$V$8,1,0)</f>
        <v>0</v>
      </c>
      <c r="AB401" s="31">
        <f>IF($I401=Y$16,Z401,0)</f>
        <v>26.1087730657171</v>
      </c>
      <c r="AC401" s="29">
        <v>15020</v>
      </c>
      <c r="AD401" s="31">
        <f>100*AC401/$V401</f>
        <v>34.7315358645886</v>
      </c>
      <c r="AE401" s="29">
        <f>IF(AD401&gt;$V$8,1,0)</f>
        <v>0</v>
      </c>
      <c r="AF401" s="31">
        <f>IF($I401=AC$16,AD401,0)</f>
        <v>0</v>
      </c>
      <c r="AG401" s="29">
        <v>1736</v>
      </c>
      <c r="AH401" s="31">
        <f>100*AG401/$V401</f>
        <v>4.01424409193914</v>
      </c>
      <c r="AI401" s="29">
        <f>IF(AH401&gt;$V$8,1,0)</f>
        <v>0</v>
      </c>
      <c r="AJ401" s="31">
        <f>IF($I401=AG$16,AH401,0)</f>
        <v>0</v>
      </c>
      <c r="AK401" s="29">
        <v>10685</v>
      </c>
      <c r="AL401" s="31">
        <f>100*AK401/$V401</f>
        <v>24.7074873976784</v>
      </c>
      <c r="AM401" s="29">
        <f>IF(AL401&gt;$V$8,1,0)</f>
        <v>0</v>
      </c>
      <c r="AN401" s="31">
        <f>IF($I401=AK$16,AL401,0)</f>
        <v>0</v>
      </c>
      <c r="AO401" s="29">
        <v>3954</v>
      </c>
      <c r="AP401" s="31">
        <f>100*AO401/$V401</f>
        <v>9.14304213106414</v>
      </c>
      <c r="AQ401" s="29">
        <f>IF(AP401&gt;$V$8,1,0)</f>
        <v>0</v>
      </c>
      <c r="AR401" s="31">
        <f>IF($I401=AO$16,AP401,0)</f>
        <v>0</v>
      </c>
      <c r="AS401" s="29">
        <v>0</v>
      </c>
      <c r="AT401" s="31">
        <f>100*AS401/$V401</f>
        <v>0</v>
      </c>
      <c r="AU401" s="29">
        <f>IF(AT401&gt;$V$8,1,0)</f>
        <v>0</v>
      </c>
      <c r="AV401" s="31">
        <f>IF($I401=AS$16,AT401,0)</f>
        <v>0</v>
      </c>
      <c r="AW401" s="29">
        <v>0</v>
      </c>
      <c r="AX401" s="31">
        <f>100*AW401/$V401</f>
        <v>0</v>
      </c>
      <c r="AY401" s="29">
        <f>IF(AX401&gt;$V$8,1,0)</f>
        <v>0</v>
      </c>
      <c r="AZ401" s="31">
        <f>IF($I401=AW$16,AX401,0)</f>
        <v>0</v>
      </c>
      <c r="BA401" s="29">
        <v>0</v>
      </c>
      <c r="BB401" s="31">
        <f>100*BA401/$V401</f>
        <v>0</v>
      </c>
      <c r="BC401" s="29">
        <f>IF(BB401&gt;$V$8,1,0)</f>
        <v>0</v>
      </c>
      <c r="BD401" s="31">
        <f>IF($I401=BA$16,BB401,0)</f>
        <v>0</v>
      </c>
      <c r="BE401" s="29">
        <v>0</v>
      </c>
      <c r="BF401" s="31">
        <f>100*BE401/$V401</f>
        <v>0</v>
      </c>
      <c r="BG401" s="29">
        <f>IF(BF401&gt;$V$8,1,0)</f>
        <v>0</v>
      </c>
      <c r="BH401" s="31">
        <f>IF($I401=BE$16,BF401,0)</f>
        <v>0</v>
      </c>
      <c r="BI401" s="29">
        <v>0</v>
      </c>
      <c r="BJ401" s="31">
        <f>100*BI401/$V401</f>
        <v>0</v>
      </c>
      <c r="BK401" s="29">
        <f>IF(BJ401&gt;$V$8,1,0)</f>
        <v>0</v>
      </c>
      <c r="BL401" s="31">
        <f>IF($I401=BI$16,BJ401,0)</f>
        <v>0</v>
      </c>
      <c r="BM401" s="29">
        <v>0</v>
      </c>
      <c r="BN401" s="31">
        <f>100*BM401/$V401</f>
        <v>0</v>
      </c>
      <c r="BO401" s="29">
        <f>IF(BN401&gt;$V$8,1,0)</f>
        <v>0</v>
      </c>
      <c r="BP401" s="31">
        <f>IF($I401=BM$16,BN401,0)</f>
        <v>0</v>
      </c>
      <c r="BQ401" s="29">
        <v>0</v>
      </c>
      <c r="BR401" s="31">
        <f>100*BQ401/$V401</f>
        <v>0</v>
      </c>
      <c r="BS401" s="29">
        <f>IF(BR401&gt;$V$8,1,0)</f>
        <v>0</v>
      </c>
      <c r="BT401" s="31">
        <f>IF($I401=BQ$16,BR401,0)</f>
        <v>0</v>
      </c>
      <c r="BU401" s="29">
        <v>0</v>
      </c>
      <c r="BV401" s="31">
        <f>100*BU401/$V401</f>
        <v>0</v>
      </c>
      <c r="BW401" s="29">
        <f>IF(BV401&gt;$V$8,1,0)</f>
        <v>0</v>
      </c>
      <c r="BX401" s="31">
        <f>IF($I401=BU$16,BV401,0)</f>
        <v>0</v>
      </c>
      <c r="BY401" s="29">
        <v>0</v>
      </c>
      <c r="BZ401" s="29">
        <v>0</v>
      </c>
      <c r="CA401" s="28"/>
      <c r="CB401" s="20"/>
      <c r="CC401" s="21"/>
    </row>
    <row r="402" ht="15.75" customHeight="1">
      <c r="A402" t="s" s="32">
        <v>913</v>
      </c>
      <c r="B402" t="s" s="71">
        <f>_xlfn.IFS(H402=0,F402,K402=1,I402,L402=1,Q402)</f>
        <v>5</v>
      </c>
      <c r="C402" s="72">
        <f>_xlfn.IFS(H402=0,G402,K402=1,J402,L402=1,R402)</f>
        <v>33.9542050241847</v>
      </c>
      <c r="D402" t="s" s="68">
        <f>IF(F402="Lab","over","under")</f>
        <v>111</v>
      </c>
      <c r="E402" t="s" s="68">
        <v>591</v>
      </c>
      <c r="F402" t="s" s="74">
        <v>9</v>
      </c>
      <c r="G402" s="81">
        <f>AD402</f>
        <v>34.6368388204088</v>
      </c>
      <c r="H402" s="82">
        <f>K402+L402</f>
        <v>1</v>
      </c>
      <c r="I402" t="s" s="77">
        <v>5</v>
      </c>
      <c r="J402" s="81">
        <f>AB402</f>
        <v>33.9542050241847</v>
      </c>
      <c r="K402" s="82">
        <v>1</v>
      </c>
      <c r="L402" s="13"/>
      <c r="M402" s="13"/>
      <c r="N402" s="13"/>
      <c r="O402" t="s" s="68">
        <v>914</v>
      </c>
      <c r="P402" t="s" s="68">
        <v>913</v>
      </c>
      <c r="Q402" t="s" s="78">
        <v>17</v>
      </c>
      <c r="R402" s="83">
        <f>100*S402</f>
        <v>15.0725542</v>
      </c>
      <c r="S402" s="35">
        <v>0.150725542</v>
      </c>
      <c r="T402" s="16"/>
      <c r="U402" s="37">
        <v>73324</v>
      </c>
      <c r="V402" s="37">
        <v>51272</v>
      </c>
      <c r="W402" s="37">
        <v>173</v>
      </c>
      <c r="X402" s="37">
        <v>350</v>
      </c>
      <c r="Y402" s="37">
        <v>17409</v>
      </c>
      <c r="Z402" s="38">
        <f>100*Y402/$V402</f>
        <v>33.9542050241847</v>
      </c>
      <c r="AA402" s="37">
        <f>IF(Z402&gt;$V$8,1,0)</f>
        <v>0</v>
      </c>
      <c r="AB402" s="38">
        <f>IF($I402=Y$16,Z402,0)</f>
        <v>33.9542050241847</v>
      </c>
      <c r="AC402" s="37">
        <v>17759</v>
      </c>
      <c r="AD402" s="38">
        <f>100*AC402/$V402</f>
        <v>34.6368388204088</v>
      </c>
      <c r="AE402" s="37">
        <f>IF(AD402&gt;$V$8,1,0)</f>
        <v>0</v>
      </c>
      <c r="AF402" s="38">
        <f>IF($I402=AC$16,AD402,0)</f>
        <v>0</v>
      </c>
      <c r="AG402" s="37">
        <v>4860</v>
      </c>
      <c r="AH402" s="38">
        <f>100*AG402/$V402</f>
        <v>9.4788578561398</v>
      </c>
      <c r="AI402" s="37">
        <f>IF(AH402&gt;$V$8,1,0)</f>
        <v>0</v>
      </c>
      <c r="AJ402" s="38">
        <f>IF($I402=AG$16,AH402,0)</f>
        <v>0</v>
      </c>
      <c r="AK402" s="37">
        <v>7728</v>
      </c>
      <c r="AL402" s="38">
        <f>100*AK402/$V402</f>
        <v>15.0725542206272</v>
      </c>
      <c r="AM402" s="37">
        <f>IF(AL402&gt;$V$8,1,0)</f>
        <v>0</v>
      </c>
      <c r="AN402" s="38">
        <f>IF($I402=AK$16,AL402,0)</f>
        <v>0</v>
      </c>
      <c r="AO402" s="37">
        <v>2830</v>
      </c>
      <c r="AP402" s="38">
        <f>100*AO402/$V402</f>
        <v>5.51958183804026</v>
      </c>
      <c r="AQ402" s="37">
        <f>IF(AP402&gt;$V$8,1,0)</f>
        <v>0</v>
      </c>
      <c r="AR402" s="38">
        <f>IF($I402=AO$16,AP402,0)</f>
        <v>0</v>
      </c>
      <c r="AS402" s="37">
        <v>0</v>
      </c>
      <c r="AT402" s="38">
        <f>100*AS402/$V402</f>
        <v>0</v>
      </c>
      <c r="AU402" s="37">
        <f>IF(AT402&gt;$V$8,1,0)</f>
        <v>0</v>
      </c>
      <c r="AV402" s="38">
        <f>IF($I402=AS$16,AT402,0)</f>
        <v>0</v>
      </c>
      <c r="AW402" s="37">
        <v>0</v>
      </c>
      <c r="AX402" s="38">
        <f>100*AW402/$V402</f>
        <v>0</v>
      </c>
      <c r="AY402" s="37">
        <f>IF(AX402&gt;$V$8,1,0)</f>
        <v>0</v>
      </c>
      <c r="AZ402" s="38">
        <f>IF($I402=AW$16,AX402,0)</f>
        <v>0</v>
      </c>
      <c r="BA402" s="37">
        <v>0</v>
      </c>
      <c r="BB402" s="38">
        <f>100*BA402/$V402</f>
        <v>0</v>
      </c>
      <c r="BC402" s="37">
        <f>IF(BB402&gt;$V$8,1,0)</f>
        <v>0</v>
      </c>
      <c r="BD402" s="38">
        <f>IF($I402=BA$16,BB402,0)</f>
        <v>0</v>
      </c>
      <c r="BE402" s="37">
        <v>0</v>
      </c>
      <c r="BF402" s="38">
        <f>100*BE402/$V402</f>
        <v>0</v>
      </c>
      <c r="BG402" s="37">
        <f>IF(BF402&gt;$V$8,1,0)</f>
        <v>0</v>
      </c>
      <c r="BH402" s="38">
        <f>IF($I402=BE$16,BF402,0)</f>
        <v>0</v>
      </c>
      <c r="BI402" s="37">
        <v>0</v>
      </c>
      <c r="BJ402" s="38">
        <f>100*BI402/$V402</f>
        <v>0</v>
      </c>
      <c r="BK402" s="37">
        <f>IF(BJ402&gt;$V$8,1,0)</f>
        <v>0</v>
      </c>
      <c r="BL402" s="38">
        <f>IF($I402=BI$16,BJ402,0)</f>
        <v>0</v>
      </c>
      <c r="BM402" s="37">
        <v>0</v>
      </c>
      <c r="BN402" s="38">
        <f>100*BM402/$V402</f>
        <v>0</v>
      </c>
      <c r="BO402" s="37">
        <f>IF(BN402&gt;$V$8,1,0)</f>
        <v>0</v>
      </c>
      <c r="BP402" s="38">
        <f>IF($I402=BM$16,BN402,0)</f>
        <v>0</v>
      </c>
      <c r="BQ402" s="37">
        <v>0</v>
      </c>
      <c r="BR402" s="38">
        <f>100*BQ402/$V402</f>
        <v>0</v>
      </c>
      <c r="BS402" s="37">
        <f>IF(BR402&gt;$V$8,1,0)</f>
        <v>0</v>
      </c>
      <c r="BT402" s="38">
        <f>IF($I402=BQ$16,BR402,0)</f>
        <v>0</v>
      </c>
      <c r="BU402" s="37">
        <v>0</v>
      </c>
      <c r="BV402" s="38">
        <f>100*BU402/$V402</f>
        <v>0</v>
      </c>
      <c r="BW402" s="37">
        <f>IF(BV402&gt;$V$8,1,0)</f>
        <v>0</v>
      </c>
      <c r="BX402" s="38">
        <f>IF($I402=BU$16,BV402,0)</f>
        <v>0</v>
      </c>
      <c r="BY402" s="37">
        <v>551</v>
      </c>
      <c r="BZ402" s="37">
        <v>0</v>
      </c>
      <c r="CA402" s="16"/>
      <c r="CB402" s="20"/>
      <c r="CC402" s="21"/>
    </row>
    <row r="403" ht="15.75" customHeight="1">
      <c r="A403" t="s" s="32">
        <v>915</v>
      </c>
      <c r="B403" t="s" s="71">
        <f>_xlfn.IFS(H403=0,F403,K403=1,I403,L403=1,Q403)</f>
        <v>17</v>
      </c>
      <c r="C403" s="72">
        <f>_xlfn.IFS(H403=0,G403,K403=1,J403,L403=1,R403)</f>
        <v>21.4057723</v>
      </c>
      <c r="D403" t="s" s="73">
        <f>IF(F403="Lab","over","under")</f>
        <v>111</v>
      </c>
      <c r="E403" t="s" s="73">
        <v>591</v>
      </c>
      <c r="F403" t="s" s="74">
        <v>9</v>
      </c>
      <c r="G403" s="75">
        <f>AD403</f>
        <v>34.5980938680094</v>
      </c>
      <c r="H403" s="76">
        <f>K403+L403</f>
        <v>1</v>
      </c>
      <c r="I403" t="s" s="77">
        <v>5</v>
      </c>
      <c r="J403" s="75">
        <f>AB403</f>
        <v>31.9187196547384</v>
      </c>
      <c r="K403" s="76">
        <v>0</v>
      </c>
      <c r="L403" s="76">
        <v>1</v>
      </c>
      <c r="M403" t="s" s="73">
        <v>916</v>
      </c>
      <c r="N403" s="25"/>
      <c r="O403" t="s" s="73">
        <v>917</v>
      </c>
      <c r="P403" t="s" s="73">
        <v>915</v>
      </c>
      <c r="Q403" t="s" s="78">
        <v>17</v>
      </c>
      <c r="R403" s="79">
        <f>100*S403</f>
        <v>21.4057723</v>
      </c>
      <c r="S403" s="80">
        <v>0.214057723</v>
      </c>
      <c r="T403" s="28"/>
      <c r="U403" s="29">
        <v>75426</v>
      </c>
      <c r="V403" s="29">
        <v>44488</v>
      </c>
      <c r="W403" s="29">
        <v>272</v>
      </c>
      <c r="X403" s="29">
        <v>1192</v>
      </c>
      <c r="Y403" s="29">
        <v>14200</v>
      </c>
      <c r="Z403" s="31">
        <f>100*Y403/$V403</f>
        <v>31.9187196547384</v>
      </c>
      <c r="AA403" s="29">
        <f>IF(Z403&gt;$V$8,1,0)</f>
        <v>0</v>
      </c>
      <c r="AB403" s="31">
        <f>IF($I403=Y$16,Z403,0)</f>
        <v>31.9187196547384</v>
      </c>
      <c r="AC403" s="29">
        <v>15392</v>
      </c>
      <c r="AD403" s="31">
        <f>100*AC403/$V403</f>
        <v>34.5980938680094</v>
      </c>
      <c r="AE403" s="29">
        <f>IF(AD403&gt;$V$8,1,0)</f>
        <v>0</v>
      </c>
      <c r="AF403" s="31">
        <f>IF($I403=AC$16,AD403,0)</f>
        <v>0</v>
      </c>
      <c r="AG403" s="29">
        <v>2184</v>
      </c>
      <c r="AH403" s="31">
        <f>100*AG403/$V403</f>
        <v>4.90918899478511</v>
      </c>
      <c r="AI403" s="29">
        <f>IF(AH403&gt;$V$8,1,0)</f>
        <v>0</v>
      </c>
      <c r="AJ403" s="31">
        <f>IF($I403=AG$16,AH403,0)</f>
        <v>0</v>
      </c>
      <c r="AK403" s="29">
        <v>9523</v>
      </c>
      <c r="AL403" s="31">
        <f>100*AK403/$V403</f>
        <v>21.4057723431038</v>
      </c>
      <c r="AM403" s="29">
        <f>IF(AL403&gt;$V$8,1,0)</f>
        <v>0</v>
      </c>
      <c r="AN403" s="31">
        <f>IF($I403=AK$16,AL403,0)</f>
        <v>0</v>
      </c>
      <c r="AO403" s="29">
        <v>3189</v>
      </c>
      <c r="AP403" s="31">
        <f>100*AO403/$V403</f>
        <v>7.16822513936342</v>
      </c>
      <c r="AQ403" s="29">
        <f>IF(AP403&gt;$V$8,1,0)</f>
        <v>0</v>
      </c>
      <c r="AR403" s="31">
        <f>IF($I403=AO$16,AP403,0)</f>
        <v>0</v>
      </c>
      <c r="AS403" s="29">
        <v>0</v>
      </c>
      <c r="AT403" s="31">
        <f>100*AS403/$V403</f>
        <v>0</v>
      </c>
      <c r="AU403" s="29">
        <f>IF(AT403&gt;$V$8,1,0)</f>
        <v>0</v>
      </c>
      <c r="AV403" s="31">
        <f>IF($I403=AS$16,AT403,0)</f>
        <v>0</v>
      </c>
      <c r="AW403" s="29">
        <v>0</v>
      </c>
      <c r="AX403" s="31">
        <f>100*AW403/$V403</f>
        <v>0</v>
      </c>
      <c r="AY403" s="29">
        <f>IF(AX403&gt;$V$8,1,0)</f>
        <v>0</v>
      </c>
      <c r="AZ403" s="31">
        <f>IF($I403=AW$16,AX403,0)</f>
        <v>0</v>
      </c>
      <c r="BA403" s="29">
        <v>0</v>
      </c>
      <c r="BB403" s="31">
        <f>100*BA403/$V403</f>
        <v>0</v>
      </c>
      <c r="BC403" s="29">
        <f>IF(BB403&gt;$V$8,1,0)</f>
        <v>0</v>
      </c>
      <c r="BD403" s="31">
        <f>IF($I403=BA$16,BB403,0)</f>
        <v>0</v>
      </c>
      <c r="BE403" s="29">
        <v>0</v>
      </c>
      <c r="BF403" s="31">
        <f>100*BE403/$V403</f>
        <v>0</v>
      </c>
      <c r="BG403" s="29">
        <f>IF(BF403&gt;$V$8,1,0)</f>
        <v>0</v>
      </c>
      <c r="BH403" s="31">
        <f>IF($I403=BE$16,BF403,0)</f>
        <v>0</v>
      </c>
      <c r="BI403" s="29">
        <v>0</v>
      </c>
      <c r="BJ403" s="31">
        <f>100*BI403/$V403</f>
        <v>0</v>
      </c>
      <c r="BK403" s="29">
        <f>IF(BJ403&gt;$V$8,1,0)</f>
        <v>0</v>
      </c>
      <c r="BL403" s="31">
        <f>IF($I403=BI$16,BJ403,0)</f>
        <v>0</v>
      </c>
      <c r="BM403" s="29">
        <v>0</v>
      </c>
      <c r="BN403" s="31">
        <f>100*BM403/$V403</f>
        <v>0</v>
      </c>
      <c r="BO403" s="29">
        <f>IF(BN403&gt;$V$8,1,0)</f>
        <v>0</v>
      </c>
      <c r="BP403" s="31">
        <f>IF($I403=BM$16,BN403,0)</f>
        <v>0</v>
      </c>
      <c r="BQ403" s="29">
        <v>0</v>
      </c>
      <c r="BR403" s="31">
        <f>100*BQ403/$V403</f>
        <v>0</v>
      </c>
      <c r="BS403" s="29">
        <f>IF(BR403&gt;$V$8,1,0)</f>
        <v>0</v>
      </c>
      <c r="BT403" s="31">
        <f>IF($I403=BQ$16,BR403,0)</f>
        <v>0</v>
      </c>
      <c r="BU403" s="29">
        <v>0</v>
      </c>
      <c r="BV403" s="31">
        <f>100*BU403/$V403</f>
        <v>0</v>
      </c>
      <c r="BW403" s="29">
        <f>IF(BV403&gt;$V$8,1,0)</f>
        <v>0</v>
      </c>
      <c r="BX403" s="31">
        <f>IF($I403=BU$16,BV403,0)</f>
        <v>0</v>
      </c>
      <c r="BY403" s="29">
        <v>0</v>
      </c>
      <c r="BZ403" s="29">
        <v>0</v>
      </c>
      <c r="CA403" s="28"/>
      <c r="CB403" s="20"/>
      <c r="CC403" s="21"/>
    </row>
    <row r="404" ht="15.75" customHeight="1">
      <c r="A404" t="s" s="32">
        <v>918</v>
      </c>
      <c r="B404" t="s" s="71">
        <f>_xlfn.IFS(H404=0,F404,K404=1,I404,L404=1,Q404)</f>
        <v>17</v>
      </c>
      <c r="C404" s="72">
        <f>_xlfn.IFS(H404=0,G404,K404=1,J404,L404=1,R404)</f>
        <v>24.6939556</v>
      </c>
      <c r="D404" t="s" s="68">
        <f>IF(F404="Lab","over","under")</f>
        <v>111</v>
      </c>
      <c r="E404" t="s" s="68">
        <v>591</v>
      </c>
      <c r="F404" t="s" s="74">
        <v>9</v>
      </c>
      <c r="G404" s="81">
        <f>AD404</f>
        <v>34.5830145371079</v>
      </c>
      <c r="H404" s="82">
        <f>K404+L404</f>
        <v>1</v>
      </c>
      <c r="I404" t="s" s="77">
        <v>5</v>
      </c>
      <c r="J404" s="81">
        <f>AB404</f>
        <v>29.7628156082632</v>
      </c>
      <c r="K404" s="82">
        <v>0</v>
      </c>
      <c r="L404" s="82">
        <v>1</v>
      </c>
      <c r="M404" t="s" s="68">
        <v>919</v>
      </c>
      <c r="N404" s="13"/>
      <c r="O404" t="s" s="68">
        <v>920</v>
      </c>
      <c r="P404" t="s" s="68">
        <v>918</v>
      </c>
      <c r="Q404" t="s" s="78">
        <v>17</v>
      </c>
      <c r="R404" s="83">
        <f>100*S404</f>
        <v>24.6939556</v>
      </c>
      <c r="S404" s="35">
        <v>0.246939556</v>
      </c>
      <c r="T404" s="16"/>
      <c r="U404" s="37">
        <v>74332</v>
      </c>
      <c r="V404" s="37">
        <v>41824</v>
      </c>
      <c r="W404" s="37">
        <v>101</v>
      </c>
      <c r="X404" s="37">
        <v>2016</v>
      </c>
      <c r="Y404" s="37">
        <v>12448</v>
      </c>
      <c r="Z404" s="38">
        <f>100*Y404/$V404</f>
        <v>29.7628156082632</v>
      </c>
      <c r="AA404" s="37">
        <f>IF(Z404&gt;$V$8,1,0)</f>
        <v>0</v>
      </c>
      <c r="AB404" s="38">
        <f>IF($I404=Y$16,Z404,0)</f>
        <v>29.7628156082632</v>
      </c>
      <c r="AC404" s="37">
        <v>14464</v>
      </c>
      <c r="AD404" s="38">
        <f>100*AC404/$V404</f>
        <v>34.5830145371079</v>
      </c>
      <c r="AE404" s="37">
        <f>IF(AD404&gt;$V$8,1,0)</f>
        <v>0</v>
      </c>
      <c r="AF404" s="38">
        <f>IF($I404=AC$16,AD404,0)</f>
        <v>0</v>
      </c>
      <c r="AG404" s="37">
        <v>1489</v>
      </c>
      <c r="AH404" s="38">
        <f>100*AG404/$V404</f>
        <v>3.56015684774292</v>
      </c>
      <c r="AI404" s="37">
        <f>IF(AH404&gt;$V$8,1,0)</f>
        <v>0</v>
      </c>
      <c r="AJ404" s="38">
        <f>IF($I404=AG$16,AH404,0)</f>
        <v>0</v>
      </c>
      <c r="AK404" s="37">
        <v>10328</v>
      </c>
      <c r="AL404" s="38">
        <f>100*AK404/$V404</f>
        <v>24.6939556235654</v>
      </c>
      <c r="AM404" s="37">
        <f>IF(AL404&gt;$V$8,1,0)</f>
        <v>0</v>
      </c>
      <c r="AN404" s="38">
        <f>IF($I404=AK$16,AL404,0)</f>
        <v>0</v>
      </c>
      <c r="AO404" s="37">
        <v>3095</v>
      </c>
      <c r="AP404" s="38">
        <f>100*AO404/$V404</f>
        <v>7.40005738332058</v>
      </c>
      <c r="AQ404" s="37">
        <f>IF(AP404&gt;$V$8,1,0)</f>
        <v>0</v>
      </c>
      <c r="AR404" s="38">
        <f>IF($I404=AO$16,AP404,0)</f>
        <v>0</v>
      </c>
      <c r="AS404" s="37">
        <v>0</v>
      </c>
      <c r="AT404" s="38">
        <f>100*AS404/$V404</f>
        <v>0</v>
      </c>
      <c r="AU404" s="37">
        <f>IF(AT404&gt;$V$8,1,0)</f>
        <v>0</v>
      </c>
      <c r="AV404" s="38">
        <f>IF($I404=AS$16,AT404,0)</f>
        <v>0</v>
      </c>
      <c r="AW404" s="37">
        <v>0</v>
      </c>
      <c r="AX404" s="38">
        <f>100*AW404/$V404</f>
        <v>0</v>
      </c>
      <c r="AY404" s="37">
        <f>IF(AX404&gt;$V$8,1,0)</f>
        <v>0</v>
      </c>
      <c r="AZ404" s="38">
        <f>IF($I404=AW$16,AX404,0)</f>
        <v>0</v>
      </c>
      <c r="BA404" s="37">
        <v>0</v>
      </c>
      <c r="BB404" s="38">
        <f>100*BA404/$V404</f>
        <v>0</v>
      </c>
      <c r="BC404" s="37">
        <f>IF(BB404&gt;$V$8,1,0)</f>
        <v>0</v>
      </c>
      <c r="BD404" s="38">
        <f>IF($I404=BA$16,BB404,0)</f>
        <v>0</v>
      </c>
      <c r="BE404" s="37">
        <v>0</v>
      </c>
      <c r="BF404" s="38">
        <f>100*BE404/$V404</f>
        <v>0</v>
      </c>
      <c r="BG404" s="37">
        <f>IF(BF404&gt;$V$8,1,0)</f>
        <v>0</v>
      </c>
      <c r="BH404" s="38">
        <f>IF($I404=BE$16,BF404,0)</f>
        <v>0</v>
      </c>
      <c r="BI404" s="37">
        <v>0</v>
      </c>
      <c r="BJ404" s="38">
        <f>100*BI404/$V404</f>
        <v>0</v>
      </c>
      <c r="BK404" s="37">
        <f>IF(BJ404&gt;$V$8,1,0)</f>
        <v>0</v>
      </c>
      <c r="BL404" s="38">
        <f>IF($I404=BI$16,BJ404,0)</f>
        <v>0</v>
      </c>
      <c r="BM404" s="37">
        <v>0</v>
      </c>
      <c r="BN404" s="38">
        <f>100*BM404/$V404</f>
        <v>0</v>
      </c>
      <c r="BO404" s="37">
        <f>IF(BN404&gt;$V$8,1,0)</f>
        <v>0</v>
      </c>
      <c r="BP404" s="38">
        <f>IF($I404=BM$16,BN404,0)</f>
        <v>0</v>
      </c>
      <c r="BQ404" s="37">
        <v>0</v>
      </c>
      <c r="BR404" s="38">
        <f>100*BQ404/$V404</f>
        <v>0</v>
      </c>
      <c r="BS404" s="37">
        <f>IF(BR404&gt;$V$8,1,0)</f>
        <v>0</v>
      </c>
      <c r="BT404" s="38">
        <f>IF($I404=BQ$16,BR404,0)</f>
        <v>0</v>
      </c>
      <c r="BU404" s="37">
        <v>0</v>
      </c>
      <c r="BV404" s="38">
        <f>100*BU404/$V404</f>
        <v>0</v>
      </c>
      <c r="BW404" s="37">
        <f>IF(BV404&gt;$V$8,1,0)</f>
        <v>0</v>
      </c>
      <c r="BX404" s="38">
        <f>IF($I404=BU$16,BV404,0)</f>
        <v>0</v>
      </c>
      <c r="BY404" s="37">
        <v>0</v>
      </c>
      <c r="BZ404" s="37">
        <v>0</v>
      </c>
      <c r="CA404" s="16"/>
      <c r="CB404" s="20"/>
      <c r="CC404" s="21"/>
    </row>
    <row r="405" ht="15.75" customHeight="1">
      <c r="A405" t="s" s="32">
        <v>921</v>
      </c>
      <c r="B405" t="s" s="71">
        <f>_xlfn.IFS(H405=0,F405,K405=1,I405,L405=1,Q405)</f>
        <v>5</v>
      </c>
      <c r="C405" s="72">
        <f>_xlfn.IFS(H405=0,G405,K405=1,J405,L405=1,R405)</f>
        <v>32.5683363990247</v>
      </c>
      <c r="D405" t="s" s="73">
        <f>IF(F405="Lab","over","under")</f>
        <v>111</v>
      </c>
      <c r="E405" t="s" s="73">
        <v>591</v>
      </c>
      <c r="F405" t="s" s="74">
        <v>9</v>
      </c>
      <c r="G405" s="75">
        <f>AD405</f>
        <v>34.4975830944946</v>
      </c>
      <c r="H405" s="76">
        <f>K405+L405</f>
        <v>1</v>
      </c>
      <c r="I405" t="s" s="77">
        <v>5</v>
      </c>
      <c r="J405" s="94">
        <f>AB405</f>
        <v>32.5683363990247</v>
      </c>
      <c r="K405" s="76">
        <v>1</v>
      </c>
      <c r="L405" s="25"/>
      <c r="M405" s="25"/>
      <c r="N405" s="25"/>
      <c r="O405" t="s" s="73">
        <v>922</v>
      </c>
      <c r="P405" t="s" s="73">
        <v>921</v>
      </c>
      <c r="Q405" t="s" s="78">
        <v>17</v>
      </c>
      <c r="R405" s="79">
        <f>100*S405</f>
        <v>17.4765795</v>
      </c>
      <c r="S405" s="80">
        <v>0.174765795</v>
      </c>
      <c r="T405" s="28"/>
      <c r="U405" s="29">
        <v>78796</v>
      </c>
      <c r="V405" s="29">
        <v>46754</v>
      </c>
      <c r="W405" s="29">
        <v>158</v>
      </c>
      <c r="X405" s="29">
        <v>902</v>
      </c>
      <c r="Y405" s="29">
        <v>15227</v>
      </c>
      <c r="Z405" s="31">
        <f>100*Y405/$V405</f>
        <v>32.5683363990247</v>
      </c>
      <c r="AA405" s="29">
        <f>IF(Z405&gt;$V$8,1,0)</f>
        <v>0</v>
      </c>
      <c r="AB405" s="31">
        <f>IF($I405=Y$16,Z405,0)</f>
        <v>32.5683363990247</v>
      </c>
      <c r="AC405" s="29">
        <v>16129</v>
      </c>
      <c r="AD405" s="31">
        <f>100*AC405/$V405</f>
        <v>34.4975830944946</v>
      </c>
      <c r="AE405" s="29">
        <f>IF(AD405&gt;$V$8,1,0)</f>
        <v>0</v>
      </c>
      <c r="AF405" s="31">
        <f>IF($I405=AC$16,AD405,0)</f>
        <v>0</v>
      </c>
      <c r="AG405" s="29">
        <v>2039</v>
      </c>
      <c r="AH405" s="31">
        <f>100*AG405/$V405</f>
        <v>4.36112418188818</v>
      </c>
      <c r="AI405" s="29">
        <f>IF(AH405&gt;$V$8,1,0)</f>
        <v>0</v>
      </c>
      <c r="AJ405" s="31">
        <f>IF($I405=AG$16,AH405,0)</f>
        <v>0</v>
      </c>
      <c r="AK405" s="29">
        <v>8171</v>
      </c>
      <c r="AL405" s="31">
        <f>100*AK405/$V405</f>
        <v>17.4765795439962</v>
      </c>
      <c r="AM405" s="29">
        <f>IF(AL405&gt;$V$8,1,0)</f>
        <v>0</v>
      </c>
      <c r="AN405" s="31">
        <f>IF($I405=AK$16,AL405,0)</f>
        <v>0</v>
      </c>
      <c r="AO405" s="29">
        <v>1421</v>
      </c>
      <c r="AP405" s="31">
        <f>100*AO405/$V405</f>
        <v>3.03931214441545</v>
      </c>
      <c r="AQ405" s="29">
        <f>IF(AP405&gt;$V$8,1,0)</f>
        <v>0</v>
      </c>
      <c r="AR405" s="31">
        <f>IF($I405=AO$16,AP405,0)</f>
        <v>0</v>
      </c>
      <c r="AS405" s="29">
        <v>0</v>
      </c>
      <c r="AT405" s="31">
        <f>100*AS405/$V405</f>
        <v>0</v>
      </c>
      <c r="AU405" s="29">
        <f>IF(AT405&gt;$V$8,1,0)</f>
        <v>0</v>
      </c>
      <c r="AV405" s="31">
        <f>IF($I405=AS$16,AT405,0)</f>
        <v>0</v>
      </c>
      <c r="AW405" s="29">
        <v>0</v>
      </c>
      <c r="AX405" s="31">
        <f>100*AW405/$V405</f>
        <v>0</v>
      </c>
      <c r="AY405" s="29">
        <f>IF(AX405&gt;$V$8,1,0)</f>
        <v>0</v>
      </c>
      <c r="AZ405" s="31">
        <f>IF($I405=AW$16,AX405,0)</f>
        <v>0</v>
      </c>
      <c r="BA405" s="29">
        <v>0</v>
      </c>
      <c r="BB405" s="31">
        <f>100*BA405/$V405</f>
        <v>0</v>
      </c>
      <c r="BC405" s="29">
        <f>IF(BB405&gt;$V$8,1,0)</f>
        <v>0</v>
      </c>
      <c r="BD405" s="31">
        <f>IF($I405=BA$16,BB405,0)</f>
        <v>0</v>
      </c>
      <c r="BE405" s="29">
        <v>0</v>
      </c>
      <c r="BF405" s="31">
        <f>100*BE405/$V405</f>
        <v>0</v>
      </c>
      <c r="BG405" s="29">
        <f>IF(BF405&gt;$V$8,1,0)</f>
        <v>0</v>
      </c>
      <c r="BH405" s="31">
        <f>IF($I405=BE$16,BF405,0)</f>
        <v>0</v>
      </c>
      <c r="BI405" s="29">
        <v>0</v>
      </c>
      <c r="BJ405" s="31">
        <f>100*BI405/$V405</f>
        <v>0</v>
      </c>
      <c r="BK405" s="29">
        <f>IF(BJ405&gt;$V$8,1,0)</f>
        <v>0</v>
      </c>
      <c r="BL405" s="31">
        <f>IF($I405=BI$16,BJ405,0)</f>
        <v>0</v>
      </c>
      <c r="BM405" s="29">
        <v>0</v>
      </c>
      <c r="BN405" s="31">
        <f>100*BM405/$V405</f>
        <v>0</v>
      </c>
      <c r="BO405" s="29">
        <f>IF(BN405&gt;$V$8,1,0)</f>
        <v>0</v>
      </c>
      <c r="BP405" s="31">
        <f>IF($I405=BM$16,BN405,0)</f>
        <v>0</v>
      </c>
      <c r="BQ405" s="29">
        <v>0</v>
      </c>
      <c r="BR405" s="31">
        <f>100*BQ405/$V405</f>
        <v>0</v>
      </c>
      <c r="BS405" s="29">
        <f>IF(BR405&gt;$V$8,1,0)</f>
        <v>0</v>
      </c>
      <c r="BT405" s="31">
        <f>IF($I405=BQ$16,BR405,0)</f>
        <v>0</v>
      </c>
      <c r="BU405" s="29">
        <v>0</v>
      </c>
      <c r="BV405" s="31">
        <f>100*BU405/$V405</f>
        <v>0</v>
      </c>
      <c r="BW405" s="29">
        <f>IF(BV405&gt;$V$8,1,0)</f>
        <v>0</v>
      </c>
      <c r="BX405" s="31">
        <f>IF($I405=BU$16,BV405,0)</f>
        <v>0</v>
      </c>
      <c r="BY405" s="29">
        <v>0</v>
      </c>
      <c r="BZ405" s="29">
        <v>0</v>
      </c>
      <c r="CA405" s="28"/>
      <c r="CB405" s="20"/>
      <c r="CC405" s="21"/>
    </row>
    <row r="406" ht="15.75" customHeight="1">
      <c r="A406" t="s" s="32">
        <v>923</v>
      </c>
      <c r="B406" t="s" s="71">
        <f>_xlfn.IFS(H406=0,F406,K406=1,I406,L406=1,Q406)</f>
        <v>9</v>
      </c>
      <c r="C406" s="72">
        <f>_xlfn.IFS(H406=0,G406,K406=1,J406,L406=1,R406)</f>
        <v>34.3037876234672</v>
      </c>
      <c r="D406" t="s" s="68">
        <f>IF(F406="Lab","over","under")</f>
        <v>111</v>
      </c>
      <c r="E406" t="s" s="68">
        <v>591</v>
      </c>
      <c r="F406" t="s" s="74">
        <v>9</v>
      </c>
      <c r="G406" s="81">
        <f>AD406</f>
        <v>34.3037876234672</v>
      </c>
      <c r="H406" s="82">
        <f>K406+L406</f>
        <v>0</v>
      </c>
      <c r="I406" t="s" s="88">
        <v>153</v>
      </c>
      <c r="J406" s="96">
        <f>100*0.214035724</f>
        <v>21.4035724</v>
      </c>
      <c r="K406" s="110"/>
      <c r="L406" s="13"/>
      <c r="M406" s="13"/>
      <c r="N406" s="13"/>
      <c r="O406" t="s" s="68">
        <v>924</v>
      </c>
      <c r="P406" t="s" s="68">
        <v>923</v>
      </c>
      <c r="Q406" t="s" s="78">
        <v>17</v>
      </c>
      <c r="R406" s="83">
        <f>100*S406</f>
        <v>17.7533508</v>
      </c>
      <c r="S406" s="35">
        <v>0.177533508</v>
      </c>
      <c r="T406" s="16"/>
      <c r="U406" s="37">
        <v>76031</v>
      </c>
      <c r="V406" s="37">
        <v>38573</v>
      </c>
      <c r="W406" s="37">
        <v>199</v>
      </c>
      <c r="X406" s="37">
        <v>4976</v>
      </c>
      <c r="Y406" s="37">
        <v>4066</v>
      </c>
      <c r="Z406" s="38">
        <f>100*Y406/$V406</f>
        <v>10.5410520312135</v>
      </c>
      <c r="AA406" s="37">
        <f>IF(Z406&gt;$V$8,1,0)</f>
        <v>0</v>
      </c>
      <c r="AB406" s="38">
        <f>IF($I406=Y$16,Z406,0)</f>
        <v>0</v>
      </c>
      <c r="AC406" s="37">
        <v>13232</v>
      </c>
      <c r="AD406" s="38">
        <f>100*AC406/$V406</f>
        <v>34.3037876234672</v>
      </c>
      <c r="AE406" s="37">
        <f>IF(AD406&gt;$V$8,1,0)</f>
        <v>0</v>
      </c>
      <c r="AF406" s="38">
        <f>IF($I406=AC$16,AD406,0)</f>
        <v>0</v>
      </c>
      <c r="AG406" s="37">
        <v>1271</v>
      </c>
      <c r="AH406" s="38">
        <f>100*AG406/$V406</f>
        <v>3.29505094236901</v>
      </c>
      <c r="AI406" s="37">
        <f>IF(AH406&gt;$V$8,1,0)</f>
        <v>0</v>
      </c>
      <c r="AJ406" s="38">
        <f>IF($I406=AG$16,AH406,0)</f>
        <v>0</v>
      </c>
      <c r="AK406" s="37">
        <v>6848</v>
      </c>
      <c r="AL406" s="38">
        <f>100*AK406/$V406</f>
        <v>17.7533507894123</v>
      </c>
      <c r="AM406" s="37">
        <f>IF(AL406&gt;$V$8,1,0)</f>
        <v>0</v>
      </c>
      <c r="AN406" s="38">
        <f>IF($I406=AK$16,AL406,0)</f>
        <v>0</v>
      </c>
      <c r="AO406" s="37">
        <v>1857</v>
      </c>
      <c r="AP406" s="38">
        <f>100*AO406/$V406</f>
        <v>4.81424830840225</v>
      </c>
      <c r="AQ406" s="37">
        <f>IF(AP406&gt;$V$8,1,0)</f>
        <v>0</v>
      </c>
      <c r="AR406" s="38">
        <f>IF($I406=AO$16,AP406,0)</f>
        <v>0</v>
      </c>
      <c r="AS406" s="37">
        <v>0</v>
      </c>
      <c r="AT406" s="38">
        <f>100*AS406/$V406</f>
        <v>0</v>
      </c>
      <c r="AU406" s="37">
        <f>IF(AT406&gt;$V$8,1,0)</f>
        <v>0</v>
      </c>
      <c r="AV406" s="38">
        <f>IF($I406=AS$16,AT406,0)</f>
        <v>0</v>
      </c>
      <c r="AW406" s="37">
        <v>0</v>
      </c>
      <c r="AX406" s="38">
        <f>100*AW406/$V406</f>
        <v>0</v>
      </c>
      <c r="AY406" s="37">
        <f>IF(AX406&gt;$V$8,1,0)</f>
        <v>0</v>
      </c>
      <c r="AZ406" s="38">
        <f>IF($I406=AW$16,AX406,0)</f>
        <v>0</v>
      </c>
      <c r="BA406" s="37">
        <v>0</v>
      </c>
      <c r="BB406" s="38">
        <f>100*BA406/$V406</f>
        <v>0</v>
      </c>
      <c r="BC406" s="37">
        <f>IF(BB406&gt;$V$8,1,0)</f>
        <v>0</v>
      </c>
      <c r="BD406" s="38">
        <f>IF($I406=BA$16,BB406,0)</f>
        <v>0</v>
      </c>
      <c r="BE406" s="37">
        <v>0</v>
      </c>
      <c r="BF406" s="38">
        <f>100*BE406/$V406</f>
        <v>0</v>
      </c>
      <c r="BG406" s="37">
        <f>IF(BF406&gt;$V$8,1,0)</f>
        <v>0</v>
      </c>
      <c r="BH406" s="38">
        <f>IF($I406=BE$16,BF406,0)</f>
        <v>0</v>
      </c>
      <c r="BI406" s="37">
        <v>0</v>
      </c>
      <c r="BJ406" s="38">
        <f>100*BI406/$V406</f>
        <v>0</v>
      </c>
      <c r="BK406" s="37">
        <f>IF(BJ406&gt;$V$8,1,0)</f>
        <v>0</v>
      </c>
      <c r="BL406" s="38">
        <f>IF($I406=BI$16,BJ406,0)</f>
        <v>0</v>
      </c>
      <c r="BM406" s="37">
        <v>0</v>
      </c>
      <c r="BN406" s="38">
        <f>100*BM406/$V406</f>
        <v>0</v>
      </c>
      <c r="BO406" s="37">
        <f>IF(BN406&gt;$V$8,1,0)</f>
        <v>0</v>
      </c>
      <c r="BP406" s="38">
        <f>IF($I406=BM$16,BN406,0)</f>
        <v>0</v>
      </c>
      <c r="BQ406" s="37">
        <v>0</v>
      </c>
      <c r="BR406" s="38">
        <f>100*BQ406/$V406</f>
        <v>0</v>
      </c>
      <c r="BS406" s="37">
        <f>IF(BR406&gt;$V$8,1,0)</f>
        <v>0</v>
      </c>
      <c r="BT406" s="38">
        <f>IF($I406=BQ$16,BR406,0)</f>
        <v>0</v>
      </c>
      <c r="BU406" s="37">
        <v>0</v>
      </c>
      <c r="BV406" s="38">
        <f>100*BU406/$V406</f>
        <v>0</v>
      </c>
      <c r="BW406" s="37">
        <f>IF(BV406&gt;$V$8,1,0)</f>
        <v>0</v>
      </c>
      <c r="BX406" s="38">
        <f>IF($I406=BU$16,BV406,0)</f>
        <v>0</v>
      </c>
      <c r="BY406" s="37">
        <v>692</v>
      </c>
      <c r="BZ406" s="37">
        <v>0</v>
      </c>
      <c r="CA406" s="16"/>
      <c r="CB406" s="20"/>
      <c r="CC406" s="21"/>
    </row>
    <row r="407" ht="15.75" customHeight="1">
      <c r="A407" t="s" s="32">
        <v>925</v>
      </c>
      <c r="B407" t="s" s="71">
        <f>_xlfn.IFS(H407=0,F407,K407=1,I407,L407=1,Q407)</f>
        <v>5</v>
      </c>
      <c r="C407" s="72">
        <f>_xlfn.IFS(H407=0,G407,K407=1,J407,L407=1,R407)</f>
        <v>28.8624497132586</v>
      </c>
      <c r="D407" t="s" s="73">
        <f>IF(F407="Lab","over","under")</f>
        <v>111</v>
      </c>
      <c r="E407" t="s" s="73">
        <v>591</v>
      </c>
      <c r="F407" t="s" s="74">
        <v>9</v>
      </c>
      <c r="G407" s="75">
        <f>AD407</f>
        <v>34.1479072156124</v>
      </c>
      <c r="H407" s="76">
        <f>K407+L407</f>
        <v>1</v>
      </c>
      <c r="I407" t="s" s="77">
        <v>5</v>
      </c>
      <c r="J407" s="98">
        <f>AB407</f>
        <v>28.8624497132586</v>
      </c>
      <c r="K407" s="76">
        <v>1</v>
      </c>
      <c r="L407" s="25"/>
      <c r="M407" s="25"/>
      <c r="N407" s="25"/>
      <c r="O407" t="s" s="73">
        <v>926</v>
      </c>
      <c r="P407" t="s" s="73">
        <v>925</v>
      </c>
      <c r="Q407" t="s" s="78">
        <v>17</v>
      </c>
      <c r="R407" s="79">
        <f>100*S407</f>
        <v>19.7124026</v>
      </c>
      <c r="S407" s="80">
        <v>0.197124026</v>
      </c>
      <c r="T407" s="28"/>
      <c r="U407" s="29">
        <v>76076</v>
      </c>
      <c r="V407" s="29">
        <v>46732</v>
      </c>
      <c r="W407" s="29">
        <v>130</v>
      </c>
      <c r="X407" s="29">
        <v>2470</v>
      </c>
      <c r="Y407" s="29">
        <v>13488</v>
      </c>
      <c r="Z407" s="31">
        <f>100*Y407/$V407</f>
        <v>28.8624497132586</v>
      </c>
      <c r="AA407" s="29">
        <f>IF(Z407&gt;$V$8,1,0)</f>
        <v>0</v>
      </c>
      <c r="AB407" s="31">
        <f>IF($I407=Y$16,Z407,0)</f>
        <v>28.8624497132586</v>
      </c>
      <c r="AC407" s="29">
        <v>15958</v>
      </c>
      <c r="AD407" s="31">
        <f>100*AC407/$V407</f>
        <v>34.1479072156124</v>
      </c>
      <c r="AE407" s="29">
        <f>IF(AD407&gt;$V$8,1,0)</f>
        <v>0</v>
      </c>
      <c r="AF407" s="31">
        <f>IF($I407=AC$16,AD407,0)</f>
        <v>0</v>
      </c>
      <c r="AG407" s="29">
        <v>4805</v>
      </c>
      <c r="AH407" s="31">
        <f>100*AG407/$V407</f>
        <v>10.2820337242147</v>
      </c>
      <c r="AI407" s="29">
        <f>IF(AH407&gt;$V$8,1,0)</f>
        <v>0</v>
      </c>
      <c r="AJ407" s="31">
        <f>IF($I407=AG$16,AH407,0)</f>
        <v>0</v>
      </c>
      <c r="AK407" s="29">
        <v>9212</v>
      </c>
      <c r="AL407" s="31">
        <f>100*AK407/$V407</f>
        <v>19.7124026363092</v>
      </c>
      <c r="AM407" s="29">
        <f>IF(AL407&gt;$V$8,1,0)</f>
        <v>0</v>
      </c>
      <c r="AN407" s="31">
        <f>IF($I407=AK$16,AL407,0)</f>
        <v>0</v>
      </c>
      <c r="AO407" s="29">
        <v>2337</v>
      </c>
      <c r="AP407" s="31">
        <f>100*AO407/$V407</f>
        <v>5.00085594453479</v>
      </c>
      <c r="AQ407" s="29">
        <f>IF(AP407&gt;$V$8,1,0)</f>
        <v>0</v>
      </c>
      <c r="AR407" s="31">
        <f>IF($I407=AO$16,AP407,0)</f>
        <v>0</v>
      </c>
      <c r="AS407" s="29">
        <v>0</v>
      </c>
      <c r="AT407" s="31">
        <f>100*AS407/$V407</f>
        <v>0</v>
      </c>
      <c r="AU407" s="29">
        <f>IF(AT407&gt;$V$8,1,0)</f>
        <v>0</v>
      </c>
      <c r="AV407" s="31">
        <f>IF($I407=AS$16,AT407,0)</f>
        <v>0</v>
      </c>
      <c r="AW407" s="29">
        <v>0</v>
      </c>
      <c r="AX407" s="31">
        <f>100*AW407/$V407</f>
        <v>0</v>
      </c>
      <c r="AY407" s="29">
        <f>IF(AX407&gt;$V$8,1,0)</f>
        <v>0</v>
      </c>
      <c r="AZ407" s="31">
        <f>IF($I407=AW$16,AX407,0)</f>
        <v>0</v>
      </c>
      <c r="BA407" s="29">
        <v>0</v>
      </c>
      <c r="BB407" s="31">
        <f>100*BA407/$V407</f>
        <v>0</v>
      </c>
      <c r="BC407" s="29">
        <f>IF(BB407&gt;$V$8,1,0)</f>
        <v>0</v>
      </c>
      <c r="BD407" s="31">
        <f>IF($I407=BA$16,BB407,0)</f>
        <v>0</v>
      </c>
      <c r="BE407" s="29">
        <v>0</v>
      </c>
      <c r="BF407" s="31">
        <f>100*BE407/$V407</f>
        <v>0</v>
      </c>
      <c r="BG407" s="29">
        <f>IF(BF407&gt;$V$8,1,0)</f>
        <v>0</v>
      </c>
      <c r="BH407" s="31">
        <f>IF($I407=BE$16,BF407,0)</f>
        <v>0</v>
      </c>
      <c r="BI407" s="29">
        <v>0</v>
      </c>
      <c r="BJ407" s="31">
        <f>100*BI407/$V407</f>
        <v>0</v>
      </c>
      <c r="BK407" s="29">
        <f>IF(BJ407&gt;$V$8,1,0)</f>
        <v>0</v>
      </c>
      <c r="BL407" s="31">
        <f>IF($I407=BI$16,BJ407,0)</f>
        <v>0</v>
      </c>
      <c r="BM407" s="29">
        <v>0</v>
      </c>
      <c r="BN407" s="31">
        <f>100*BM407/$V407</f>
        <v>0</v>
      </c>
      <c r="BO407" s="29">
        <f>IF(BN407&gt;$V$8,1,0)</f>
        <v>0</v>
      </c>
      <c r="BP407" s="31">
        <f>IF($I407=BM$16,BN407,0)</f>
        <v>0</v>
      </c>
      <c r="BQ407" s="29">
        <v>0</v>
      </c>
      <c r="BR407" s="31">
        <f>100*BQ407/$V407</f>
        <v>0</v>
      </c>
      <c r="BS407" s="29">
        <f>IF(BR407&gt;$V$8,1,0)</f>
        <v>0</v>
      </c>
      <c r="BT407" s="31">
        <f>IF($I407=BQ$16,BR407,0)</f>
        <v>0</v>
      </c>
      <c r="BU407" s="29">
        <v>0</v>
      </c>
      <c r="BV407" s="31">
        <f>100*BU407/$V407</f>
        <v>0</v>
      </c>
      <c r="BW407" s="29">
        <f>IF(BV407&gt;$V$8,1,0)</f>
        <v>0</v>
      </c>
      <c r="BX407" s="31">
        <f>IF($I407=BU$16,BV407,0)</f>
        <v>0</v>
      </c>
      <c r="BY407" s="29">
        <v>0</v>
      </c>
      <c r="BZ407" s="29">
        <v>0</v>
      </c>
      <c r="CA407" s="28"/>
      <c r="CB407" s="20"/>
      <c r="CC407" s="21"/>
    </row>
    <row r="408" ht="15.75" customHeight="1">
      <c r="A408" t="s" s="32">
        <v>927</v>
      </c>
      <c r="B408" t="s" s="71">
        <f>_xlfn.IFS(H408=0,F408,K408=1,I408,L408=1,Q408)</f>
        <v>17</v>
      </c>
      <c r="C408" s="72">
        <f>_xlfn.IFS(H408=0,G408,K408=1,J408,L408=1,R408)</f>
        <v>26.3772489</v>
      </c>
      <c r="D408" t="s" s="68">
        <f>IF(F408="Lab","over","under")</f>
        <v>111</v>
      </c>
      <c r="E408" t="s" s="68">
        <v>591</v>
      </c>
      <c r="F408" t="s" s="74">
        <v>9</v>
      </c>
      <c r="G408" s="81">
        <f>AD408</f>
        <v>34.1239244608336</v>
      </c>
      <c r="H408" s="82">
        <f>K408+L408</f>
        <v>1</v>
      </c>
      <c r="I408" t="s" s="77">
        <v>5</v>
      </c>
      <c r="J408" s="87">
        <f>AB408</f>
        <v>28.8160688345066</v>
      </c>
      <c r="K408" s="82">
        <v>0</v>
      </c>
      <c r="L408" s="82">
        <v>1</v>
      </c>
      <c r="M408" t="s" s="68">
        <v>928</v>
      </c>
      <c r="N408" s="13"/>
      <c r="O408" t="s" s="68">
        <v>929</v>
      </c>
      <c r="P408" t="s" s="68">
        <v>927</v>
      </c>
      <c r="Q408" t="s" s="78">
        <v>17</v>
      </c>
      <c r="R408" s="83">
        <f>100*S408</f>
        <v>26.3772489</v>
      </c>
      <c r="S408" s="35">
        <v>0.263772489</v>
      </c>
      <c r="T408" s="16"/>
      <c r="U408" s="37">
        <v>70151</v>
      </c>
      <c r="V408" s="37">
        <v>35796</v>
      </c>
      <c r="W408" s="37">
        <v>110</v>
      </c>
      <c r="X408" s="37">
        <v>1900</v>
      </c>
      <c r="Y408" s="37">
        <v>10315</v>
      </c>
      <c r="Z408" s="38">
        <f>100*Y408/$V408</f>
        <v>28.8160688345066</v>
      </c>
      <c r="AA408" s="37">
        <f>IF(Z408&gt;$V$8,1,0)</f>
        <v>0</v>
      </c>
      <c r="AB408" s="38">
        <f>IF($I408=Y$16,Z408,0)</f>
        <v>28.8160688345066</v>
      </c>
      <c r="AC408" s="37">
        <v>12215</v>
      </c>
      <c r="AD408" s="38">
        <f>100*AC408/$V408</f>
        <v>34.1239244608336</v>
      </c>
      <c r="AE408" s="37">
        <f>IF(AD408&gt;$V$8,1,0)</f>
        <v>0</v>
      </c>
      <c r="AF408" s="38">
        <f>IF($I408=AC$16,AD408,0)</f>
        <v>0</v>
      </c>
      <c r="AG408" s="37">
        <v>1056</v>
      </c>
      <c r="AH408" s="38">
        <f>100*AG408/$V408</f>
        <v>2.95005028494804</v>
      </c>
      <c r="AI408" s="37">
        <f>IF(AH408&gt;$V$8,1,0)</f>
        <v>0</v>
      </c>
      <c r="AJ408" s="38">
        <f>IF($I408=AG$16,AH408,0)</f>
        <v>0</v>
      </c>
      <c r="AK408" s="37">
        <v>9442</v>
      </c>
      <c r="AL408" s="38">
        <f>100*AK408/$V408</f>
        <v>26.3772488546206</v>
      </c>
      <c r="AM408" s="37">
        <f>IF(AL408&gt;$V$8,1,0)</f>
        <v>0</v>
      </c>
      <c r="AN408" s="38">
        <f>IF($I408=AK$16,AL408,0)</f>
        <v>0</v>
      </c>
      <c r="AO408" s="37">
        <v>1154</v>
      </c>
      <c r="AP408" s="38">
        <f>100*AO408/$V408</f>
        <v>3.22382389093753</v>
      </c>
      <c r="AQ408" s="37">
        <f>IF(AP408&gt;$V$8,1,0)</f>
        <v>0</v>
      </c>
      <c r="AR408" s="38">
        <f>IF($I408=AO$16,AP408,0)</f>
        <v>0</v>
      </c>
      <c r="AS408" s="37">
        <v>0</v>
      </c>
      <c r="AT408" s="38">
        <f>100*AS408/$V408</f>
        <v>0</v>
      </c>
      <c r="AU408" s="37">
        <f>IF(AT408&gt;$V$8,1,0)</f>
        <v>0</v>
      </c>
      <c r="AV408" s="38">
        <f>IF($I408=AS$16,AT408,0)</f>
        <v>0</v>
      </c>
      <c r="AW408" s="37">
        <v>0</v>
      </c>
      <c r="AX408" s="38">
        <f>100*AW408/$V408</f>
        <v>0</v>
      </c>
      <c r="AY408" s="37">
        <f>IF(AX408&gt;$V$8,1,0)</f>
        <v>0</v>
      </c>
      <c r="AZ408" s="38">
        <f>IF($I408=AW$16,AX408,0)</f>
        <v>0</v>
      </c>
      <c r="BA408" s="37">
        <v>0</v>
      </c>
      <c r="BB408" s="38">
        <f>100*BA408/$V408</f>
        <v>0</v>
      </c>
      <c r="BC408" s="37">
        <f>IF(BB408&gt;$V$8,1,0)</f>
        <v>0</v>
      </c>
      <c r="BD408" s="38">
        <f>IF($I408=BA$16,BB408,0)</f>
        <v>0</v>
      </c>
      <c r="BE408" s="37">
        <v>0</v>
      </c>
      <c r="BF408" s="38">
        <f>100*BE408/$V408</f>
        <v>0</v>
      </c>
      <c r="BG408" s="37">
        <f>IF(BF408&gt;$V$8,1,0)</f>
        <v>0</v>
      </c>
      <c r="BH408" s="38">
        <f>IF($I408=BE$16,BF408,0)</f>
        <v>0</v>
      </c>
      <c r="BI408" s="37">
        <v>0</v>
      </c>
      <c r="BJ408" s="38">
        <f>100*BI408/$V408</f>
        <v>0</v>
      </c>
      <c r="BK408" s="37">
        <f>IF(BJ408&gt;$V$8,1,0)</f>
        <v>0</v>
      </c>
      <c r="BL408" s="38">
        <f>IF($I408=BI$16,BJ408,0)</f>
        <v>0</v>
      </c>
      <c r="BM408" s="37">
        <v>0</v>
      </c>
      <c r="BN408" s="38">
        <f>100*BM408/$V408</f>
        <v>0</v>
      </c>
      <c r="BO408" s="37">
        <f>IF(BN408&gt;$V$8,1,0)</f>
        <v>0</v>
      </c>
      <c r="BP408" s="38">
        <f>IF($I408=BM$16,BN408,0)</f>
        <v>0</v>
      </c>
      <c r="BQ408" s="37">
        <v>0</v>
      </c>
      <c r="BR408" s="38">
        <f>100*BQ408/$V408</f>
        <v>0</v>
      </c>
      <c r="BS408" s="37">
        <f>IF(BR408&gt;$V$8,1,0)</f>
        <v>0</v>
      </c>
      <c r="BT408" s="38">
        <f>IF($I408=BQ$16,BR408,0)</f>
        <v>0</v>
      </c>
      <c r="BU408" s="37">
        <v>0</v>
      </c>
      <c r="BV408" s="38">
        <f>100*BU408/$V408</f>
        <v>0</v>
      </c>
      <c r="BW408" s="37">
        <f>IF(BV408&gt;$V$8,1,0)</f>
        <v>0</v>
      </c>
      <c r="BX408" s="38">
        <f>IF($I408=BU$16,BV408,0)</f>
        <v>0</v>
      </c>
      <c r="BY408" s="37">
        <v>1667</v>
      </c>
      <c r="BZ408" s="37">
        <v>0</v>
      </c>
      <c r="CA408" s="16"/>
      <c r="CB408" s="20"/>
      <c r="CC408" s="21"/>
    </row>
    <row r="409" ht="15.75" customHeight="1">
      <c r="A409" t="s" s="32">
        <v>930</v>
      </c>
      <c r="B409" t="s" s="71">
        <f>_xlfn.IFS(H409=0,F409,K409=1,I409,L409=1,Q409)</f>
        <v>9</v>
      </c>
      <c r="C409" s="72">
        <f>_xlfn.IFS(H409=0,G409,K409=1,J409,L409=1,R409)</f>
        <v>34.0772182562651</v>
      </c>
      <c r="D409" t="s" s="73">
        <f>IF(F409="Lab","over","under")</f>
        <v>111</v>
      </c>
      <c r="E409" t="s" s="73">
        <v>591</v>
      </c>
      <c r="F409" t="s" s="74">
        <v>9</v>
      </c>
      <c r="G409" s="75">
        <f>AD409</f>
        <v>34.0772182562651</v>
      </c>
      <c r="H409" s="76">
        <f>K409+L409</f>
        <v>0</v>
      </c>
      <c r="I409" t="s" s="88">
        <v>153</v>
      </c>
      <c r="J409" s="89">
        <f>100*0.304564066</f>
        <v>30.4564066</v>
      </c>
      <c r="K409" s="90"/>
      <c r="L409" s="25"/>
      <c r="M409" s="25"/>
      <c r="N409" s="25"/>
      <c r="O409" t="s" s="73">
        <v>931</v>
      </c>
      <c r="P409" t="s" s="73">
        <v>930</v>
      </c>
      <c r="Q409" t="s" s="78">
        <v>21</v>
      </c>
      <c r="R409" s="79">
        <f>100*S409</f>
        <v>13.7007739</v>
      </c>
      <c r="S409" s="80">
        <v>0.137007739</v>
      </c>
      <c r="T409" s="28"/>
      <c r="U409" s="29">
        <v>81439</v>
      </c>
      <c r="V409" s="29">
        <v>46647</v>
      </c>
      <c r="W409" s="29">
        <v>320</v>
      </c>
      <c r="X409" s="29">
        <v>1689</v>
      </c>
      <c r="Y409" s="29">
        <v>1920</v>
      </c>
      <c r="Z409" s="31">
        <f>100*Y409/$V409</f>
        <v>4.11602032285034</v>
      </c>
      <c r="AA409" s="29">
        <f>IF(Z409&gt;$V$8,1,0)</f>
        <v>0</v>
      </c>
      <c r="AB409" s="31">
        <f>IF($I409=Y$16,Z409,0)</f>
        <v>0</v>
      </c>
      <c r="AC409" s="29">
        <v>15896</v>
      </c>
      <c r="AD409" s="31">
        <f>100*AC409/$V409</f>
        <v>34.0772182562651</v>
      </c>
      <c r="AE409" s="29">
        <f>IF(AD409&gt;$V$8,1,0)</f>
        <v>0</v>
      </c>
      <c r="AF409" s="31">
        <f>IF($I409=AC$16,AD409,0)</f>
        <v>0</v>
      </c>
      <c r="AG409" s="29">
        <v>4777</v>
      </c>
      <c r="AH409" s="31">
        <f>100*AG409/$V409</f>
        <v>10.240744313675</v>
      </c>
      <c r="AI409" s="29">
        <f>IF(AH409&gt;$V$8,1,0)</f>
        <v>0</v>
      </c>
      <c r="AJ409" s="31">
        <f>IF($I409=AG$16,AH409,0)</f>
        <v>0</v>
      </c>
      <c r="AK409" s="29">
        <v>1964</v>
      </c>
      <c r="AL409" s="31">
        <f>100*AK409/$V409</f>
        <v>4.21034578858233</v>
      </c>
      <c r="AM409" s="29">
        <f>IF(AL409&gt;$V$8,1,0)</f>
        <v>0</v>
      </c>
      <c r="AN409" s="31">
        <f>IF($I409=AK$16,AL409,0)</f>
        <v>0</v>
      </c>
      <c r="AO409" s="29">
        <v>6391</v>
      </c>
      <c r="AP409" s="31">
        <f>100*AO409/$V409</f>
        <v>13.7007738975711</v>
      </c>
      <c r="AQ409" s="29">
        <f>IF(AP409&gt;$V$8,1,0)</f>
        <v>0</v>
      </c>
      <c r="AR409" s="31">
        <f>IF($I409=AO$16,AP409,0)</f>
        <v>0</v>
      </c>
      <c r="AS409" s="29">
        <v>0</v>
      </c>
      <c r="AT409" s="31">
        <f>100*AS409/$V409</f>
        <v>0</v>
      </c>
      <c r="AU409" s="29">
        <f>IF(AT409&gt;$V$8,1,0)</f>
        <v>0</v>
      </c>
      <c r="AV409" s="31">
        <f>IF($I409=AS$16,AT409,0)</f>
        <v>0</v>
      </c>
      <c r="AW409" s="29">
        <v>0</v>
      </c>
      <c r="AX409" s="31">
        <f>100*AW409/$V409</f>
        <v>0</v>
      </c>
      <c r="AY409" s="29">
        <f>IF(AX409&gt;$V$8,1,0)</f>
        <v>0</v>
      </c>
      <c r="AZ409" s="31">
        <f>IF($I409=AW$16,AX409,0)</f>
        <v>0</v>
      </c>
      <c r="BA409" s="29">
        <v>0</v>
      </c>
      <c r="BB409" s="31">
        <f>100*BA409/$V409</f>
        <v>0</v>
      </c>
      <c r="BC409" s="29">
        <f>IF(BB409&gt;$V$8,1,0)</f>
        <v>0</v>
      </c>
      <c r="BD409" s="31">
        <f>IF($I409=BA$16,BB409,0)</f>
        <v>0</v>
      </c>
      <c r="BE409" s="29">
        <v>0</v>
      </c>
      <c r="BF409" s="31">
        <f>100*BE409/$V409</f>
        <v>0</v>
      </c>
      <c r="BG409" s="29">
        <f>IF(BF409&gt;$V$8,1,0)</f>
        <v>0</v>
      </c>
      <c r="BH409" s="31">
        <f>IF($I409=BE$16,BF409,0)</f>
        <v>0</v>
      </c>
      <c r="BI409" s="29">
        <v>0</v>
      </c>
      <c r="BJ409" s="31">
        <f>100*BI409/$V409</f>
        <v>0</v>
      </c>
      <c r="BK409" s="29">
        <f>IF(BJ409&gt;$V$8,1,0)</f>
        <v>0</v>
      </c>
      <c r="BL409" s="31">
        <f>IF($I409=BI$16,BJ409,0)</f>
        <v>0</v>
      </c>
      <c r="BM409" s="29">
        <v>0</v>
      </c>
      <c r="BN409" s="31">
        <f>100*BM409/$V409</f>
        <v>0</v>
      </c>
      <c r="BO409" s="29">
        <f>IF(BN409&gt;$V$8,1,0)</f>
        <v>0</v>
      </c>
      <c r="BP409" s="31">
        <f>IF($I409=BM$16,BN409,0)</f>
        <v>0</v>
      </c>
      <c r="BQ409" s="29">
        <v>0</v>
      </c>
      <c r="BR409" s="31">
        <f>100*BQ409/$V409</f>
        <v>0</v>
      </c>
      <c r="BS409" s="29">
        <f>IF(BR409&gt;$V$8,1,0)</f>
        <v>0</v>
      </c>
      <c r="BT409" s="31">
        <f>IF($I409=BQ$16,BR409,0)</f>
        <v>0</v>
      </c>
      <c r="BU409" s="29">
        <v>0</v>
      </c>
      <c r="BV409" s="31">
        <f>100*BU409/$V409</f>
        <v>0</v>
      </c>
      <c r="BW409" s="29">
        <f>IF(BV409&gt;$V$8,1,0)</f>
        <v>0</v>
      </c>
      <c r="BX409" s="31">
        <f>IF($I409=BU$16,BV409,0)</f>
        <v>0</v>
      </c>
      <c r="BY409" s="29">
        <v>2656</v>
      </c>
      <c r="BZ409" s="29">
        <v>0</v>
      </c>
      <c r="CA409" s="28"/>
      <c r="CB409" s="20"/>
      <c r="CC409" s="21"/>
    </row>
    <row r="410" ht="15.75" customHeight="1">
      <c r="A410" t="s" s="32">
        <v>932</v>
      </c>
      <c r="B410" t="s" s="71">
        <f>_xlfn.IFS(H410=0,F410,K410=1,I410,L410=1,Q410)</f>
        <v>5</v>
      </c>
      <c r="C410" s="72">
        <f>_xlfn.IFS(H410=0,G410,K410=1,J410,L410=1,R410)</f>
        <v>33.4678006279761</v>
      </c>
      <c r="D410" t="s" s="68">
        <f>IF(F410="Lab","over","under")</f>
        <v>111</v>
      </c>
      <c r="E410" t="s" s="68">
        <v>591</v>
      </c>
      <c r="F410" t="s" s="74">
        <v>9</v>
      </c>
      <c r="G410" s="81">
        <f>AD410</f>
        <v>34.0458713688632</v>
      </c>
      <c r="H410" s="82">
        <f>K410+L410</f>
        <v>1</v>
      </c>
      <c r="I410" t="s" s="77">
        <v>5</v>
      </c>
      <c r="J410" s="111">
        <f>AB410</f>
        <v>33.4678006279761</v>
      </c>
      <c r="K410" s="82">
        <v>1</v>
      </c>
      <c r="L410" s="13"/>
      <c r="M410" s="13"/>
      <c r="N410" s="13"/>
      <c r="O410" t="s" s="68">
        <v>933</v>
      </c>
      <c r="P410" t="s" s="68">
        <v>932</v>
      </c>
      <c r="Q410" t="s" s="78">
        <v>17</v>
      </c>
      <c r="R410" s="83">
        <f>100*S410</f>
        <v>17.0385311</v>
      </c>
      <c r="S410" s="35">
        <v>0.170385311</v>
      </c>
      <c r="T410" s="16"/>
      <c r="U410" s="37">
        <v>72857</v>
      </c>
      <c r="V410" s="37">
        <v>48091</v>
      </c>
      <c r="W410" s="37">
        <v>233</v>
      </c>
      <c r="X410" s="37">
        <v>278</v>
      </c>
      <c r="Y410" s="37">
        <v>16095</v>
      </c>
      <c r="Z410" s="38">
        <f>100*Y410/$V410</f>
        <v>33.4678006279761</v>
      </c>
      <c r="AA410" s="37">
        <f>IF(Z410&gt;$V$8,1,0)</f>
        <v>0</v>
      </c>
      <c r="AB410" s="38">
        <f>IF($I410=Y$16,Z410,0)</f>
        <v>33.4678006279761</v>
      </c>
      <c r="AC410" s="37">
        <v>16373</v>
      </c>
      <c r="AD410" s="38">
        <f>100*AC410/$V410</f>
        <v>34.0458713688632</v>
      </c>
      <c r="AE410" s="37">
        <f>IF(AD410&gt;$V$8,1,0)</f>
        <v>0</v>
      </c>
      <c r="AF410" s="38">
        <f>IF($I410=AC$16,AD410,0)</f>
        <v>0</v>
      </c>
      <c r="AG410" s="37">
        <v>2604</v>
      </c>
      <c r="AH410" s="38">
        <f>100*AG410/$V410</f>
        <v>5.41473456571916</v>
      </c>
      <c r="AI410" s="37">
        <f>IF(AH410&gt;$V$8,1,0)</f>
        <v>0</v>
      </c>
      <c r="AJ410" s="38">
        <f>IF($I410=AG$16,AH410,0)</f>
        <v>0</v>
      </c>
      <c r="AK410" s="37">
        <v>8194</v>
      </c>
      <c r="AL410" s="38">
        <f>100*AK410/$V410</f>
        <v>17.0385311180886</v>
      </c>
      <c r="AM410" s="37">
        <f>IF(AL410&gt;$V$8,1,0)</f>
        <v>0</v>
      </c>
      <c r="AN410" s="38">
        <f>IF($I410=AK$16,AL410,0)</f>
        <v>0</v>
      </c>
      <c r="AO410" s="37">
        <v>4735</v>
      </c>
      <c r="AP410" s="38">
        <f>100*AO410/$V410</f>
        <v>9.845917115468589</v>
      </c>
      <c r="AQ410" s="37">
        <f>IF(AP410&gt;$V$8,1,0)</f>
        <v>0</v>
      </c>
      <c r="AR410" s="38">
        <f>IF($I410=AO$16,AP410,0)</f>
        <v>0</v>
      </c>
      <c r="AS410" s="37">
        <v>0</v>
      </c>
      <c r="AT410" s="38">
        <f>100*AS410/$V410</f>
        <v>0</v>
      </c>
      <c r="AU410" s="37">
        <f>IF(AT410&gt;$V$8,1,0)</f>
        <v>0</v>
      </c>
      <c r="AV410" s="38">
        <f>IF($I410=AS$16,AT410,0)</f>
        <v>0</v>
      </c>
      <c r="AW410" s="37">
        <v>0</v>
      </c>
      <c r="AX410" s="38">
        <f>100*AW410/$V410</f>
        <v>0</v>
      </c>
      <c r="AY410" s="37">
        <f>IF(AX410&gt;$V$8,1,0)</f>
        <v>0</v>
      </c>
      <c r="AZ410" s="38">
        <f>IF($I410=AW$16,AX410,0)</f>
        <v>0</v>
      </c>
      <c r="BA410" s="37">
        <v>0</v>
      </c>
      <c r="BB410" s="38">
        <f>100*BA410/$V410</f>
        <v>0</v>
      </c>
      <c r="BC410" s="37">
        <f>IF(BB410&gt;$V$8,1,0)</f>
        <v>0</v>
      </c>
      <c r="BD410" s="38">
        <f>IF($I410=BA$16,BB410,0)</f>
        <v>0</v>
      </c>
      <c r="BE410" s="37">
        <v>0</v>
      </c>
      <c r="BF410" s="38">
        <f>100*BE410/$V410</f>
        <v>0</v>
      </c>
      <c r="BG410" s="37">
        <f>IF(BF410&gt;$V$8,1,0)</f>
        <v>0</v>
      </c>
      <c r="BH410" s="38">
        <f>IF($I410=BE$16,BF410,0)</f>
        <v>0</v>
      </c>
      <c r="BI410" s="37">
        <v>0</v>
      </c>
      <c r="BJ410" s="38">
        <f>100*BI410/$V410</f>
        <v>0</v>
      </c>
      <c r="BK410" s="37">
        <f>IF(BJ410&gt;$V$8,1,0)</f>
        <v>0</v>
      </c>
      <c r="BL410" s="38">
        <f>IF($I410=BI$16,BJ410,0)</f>
        <v>0</v>
      </c>
      <c r="BM410" s="37">
        <v>0</v>
      </c>
      <c r="BN410" s="38">
        <f>100*BM410/$V410</f>
        <v>0</v>
      </c>
      <c r="BO410" s="37">
        <f>IF(BN410&gt;$V$8,1,0)</f>
        <v>0</v>
      </c>
      <c r="BP410" s="38">
        <f>IF($I410=BM$16,BN410,0)</f>
        <v>0</v>
      </c>
      <c r="BQ410" s="37">
        <v>0</v>
      </c>
      <c r="BR410" s="38">
        <f>100*BQ410/$V410</f>
        <v>0</v>
      </c>
      <c r="BS410" s="37">
        <f>IF(BR410&gt;$V$8,1,0)</f>
        <v>0</v>
      </c>
      <c r="BT410" s="38">
        <f>IF($I410=BQ$16,BR410,0)</f>
        <v>0</v>
      </c>
      <c r="BU410" s="37">
        <v>0</v>
      </c>
      <c r="BV410" s="38">
        <f>100*BU410/$V410</f>
        <v>0</v>
      </c>
      <c r="BW410" s="37">
        <f>IF(BV410&gt;$V$8,1,0)</f>
        <v>0</v>
      </c>
      <c r="BX410" s="38">
        <f>IF($I410=BU$16,BV410,0)</f>
        <v>0</v>
      </c>
      <c r="BY410" s="37">
        <v>0</v>
      </c>
      <c r="BZ410" s="37">
        <v>0</v>
      </c>
      <c r="CA410" s="16"/>
      <c r="CB410" s="20"/>
      <c r="CC410" s="21"/>
    </row>
    <row r="411" ht="20.7" customHeight="1">
      <c r="A411" t="s" s="32">
        <v>934</v>
      </c>
      <c r="B411" t="s" s="71">
        <f>_xlfn.IFS(H411=0,F411,K411=1,I411,L411=1,Q411)</f>
        <v>9</v>
      </c>
      <c r="C411" s="72">
        <f>_xlfn.IFS(H411=0,G411,K411=1,J411,L411=1,R411)</f>
        <v>33.8878876103332</v>
      </c>
      <c r="D411" t="s" s="73">
        <f>IF(F411="Lab","over","under")</f>
        <v>111</v>
      </c>
      <c r="E411" t="s" s="73">
        <v>591</v>
      </c>
      <c r="F411" t="s" s="74">
        <v>9</v>
      </c>
      <c r="G411" s="75">
        <f>AD411</f>
        <v>33.8878876103332</v>
      </c>
      <c r="H411" s="76">
        <f>K411+L411</f>
        <v>0</v>
      </c>
      <c r="I411" t="s" s="88">
        <v>935</v>
      </c>
      <c r="J411" s="89">
        <f>100*0.254609732</f>
        <v>25.4609732</v>
      </c>
      <c r="K411" s="90"/>
      <c r="L411" s="25"/>
      <c r="M411" s="25"/>
      <c r="N411" s="25"/>
      <c r="O411" t="s" s="73">
        <v>936</v>
      </c>
      <c r="P411" t="s" s="73">
        <v>934</v>
      </c>
      <c r="Q411" t="s" s="78">
        <v>5</v>
      </c>
      <c r="R411" s="79">
        <f>100*S411</f>
        <v>17.2304635</v>
      </c>
      <c r="S411" s="80">
        <v>0.172304635</v>
      </c>
      <c r="T411" s="28"/>
      <c r="U411" s="29">
        <v>81295</v>
      </c>
      <c r="V411" s="29">
        <v>43278</v>
      </c>
      <c r="W411" s="29">
        <v>167</v>
      </c>
      <c r="X411" s="29">
        <v>3647</v>
      </c>
      <c r="Y411" s="29">
        <v>7457</v>
      </c>
      <c r="Z411" s="31">
        <f>100*Y411/$V411</f>
        <v>17.2304635149499</v>
      </c>
      <c r="AA411" s="29">
        <f>IF(Z411&gt;$V$8,1,0)</f>
        <v>0</v>
      </c>
      <c r="AB411" s="31">
        <f>IF($I411=Y$16,Z411,0)</f>
        <v>0</v>
      </c>
      <c r="AC411" s="29">
        <v>14666</v>
      </c>
      <c r="AD411" s="31">
        <f>100*AC411/$V411</f>
        <v>33.8878876103332</v>
      </c>
      <c r="AE411" s="29">
        <f>IF(AD411&gt;$V$8,1,0)</f>
        <v>0</v>
      </c>
      <c r="AF411" s="31">
        <f>IF($I411=AC$16,AD411,0)</f>
        <v>0</v>
      </c>
      <c r="AG411" s="29">
        <v>2060</v>
      </c>
      <c r="AH411" s="31">
        <f>100*AG411/$V411</f>
        <v>4.75992421091548</v>
      </c>
      <c r="AI411" s="29">
        <f>IF(AH411&gt;$V$8,1,0)</f>
        <v>0</v>
      </c>
      <c r="AJ411" s="31">
        <f>IF($I411=AG$16,AH411,0)</f>
        <v>0</v>
      </c>
      <c r="AK411" s="29">
        <v>3352</v>
      </c>
      <c r="AL411" s="31">
        <f>100*AK411/$V411</f>
        <v>7.7452747354314</v>
      </c>
      <c r="AM411" s="29">
        <f>IF(AL411&gt;$V$8,1,0)</f>
        <v>0</v>
      </c>
      <c r="AN411" s="31">
        <f>IF($I411=AK$16,AL411,0)</f>
        <v>0</v>
      </c>
      <c r="AO411" s="29">
        <v>1873</v>
      </c>
      <c r="AP411" s="31">
        <f>100*AO411/$V411</f>
        <v>4.32783400341975</v>
      </c>
      <c r="AQ411" s="29">
        <f>IF(AP411&gt;$V$8,1,0)</f>
        <v>0</v>
      </c>
      <c r="AR411" s="31">
        <f>IF($I411=AO$16,AP411,0)</f>
        <v>0</v>
      </c>
      <c r="AS411" s="29">
        <v>0</v>
      </c>
      <c r="AT411" s="31">
        <f>100*AS411/$V411</f>
        <v>0</v>
      </c>
      <c r="AU411" s="29">
        <f>IF(AT411&gt;$V$8,1,0)</f>
        <v>0</v>
      </c>
      <c r="AV411" s="31">
        <f>IF($I411=AS$16,AT411,0)</f>
        <v>0</v>
      </c>
      <c r="AW411" s="29">
        <v>0</v>
      </c>
      <c r="AX411" s="31">
        <f>100*AW411/$V411</f>
        <v>0</v>
      </c>
      <c r="AY411" s="29">
        <f>IF(AX411&gt;$V$8,1,0)</f>
        <v>0</v>
      </c>
      <c r="AZ411" s="31">
        <f>IF($I411=AW$16,AX411,0)</f>
        <v>0</v>
      </c>
      <c r="BA411" s="29">
        <v>0</v>
      </c>
      <c r="BB411" s="31">
        <f>100*BA411/$V411</f>
        <v>0</v>
      </c>
      <c r="BC411" s="29">
        <f>IF(BB411&gt;$V$8,1,0)</f>
        <v>0</v>
      </c>
      <c r="BD411" s="31">
        <f>IF($I411=BA$16,BB411,0)</f>
        <v>0</v>
      </c>
      <c r="BE411" s="29">
        <v>0</v>
      </c>
      <c r="BF411" s="31">
        <f>100*BE411/$V411</f>
        <v>0</v>
      </c>
      <c r="BG411" s="29">
        <f>IF(BF411&gt;$V$8,1,0)</f>
        <v>0</v>
      </c>
      <c r="BH411" s="31">
        <f>IF($I411=BE$16,BF411,0)</f>
        <v>0</v>
      </c>
      <c r="BI411" s="29">
        <v>0</v>
      </c>
      <c r="BJ411" s="31">
        <f>100*BI411/$V411</f>
        <v>0</v>
      </c>
      <c r="BK411" s="29">
        <f>IF(BJ411&gt;$V$8,1,0)</f>
        <v>0</v>
      </c>
      <c r="BL411" s="31">
        <f>IF($I411=BI$16,BJ411,0)</f>
        <v>0</v>
      </c>
      <c r="BM411" s="29">
        <v>0</v>
      </c>
      <c r="BN411" s="31">
        <f>100*BM411/$V411</f>
        <v>0</v>
      </c>
      <c r="BO411" s="29">
        <f>IF(BN411&gt;$V$8,1,0)</f>
        <v>0</v>
      </c>
      <c r="BP411" s="31">
        <f>IF($I411=BM$16,BN411,0)</f>
        <v>0</v>
      </c>
      <c r="BQ411" s="29">
        <v>0</v>
      </c>
      <c r="BR411" s="31">
        <f>100*BQ411/$V411</f>
        <v>0</v>
      </c>
      <c r="BS411" s="29">
        <f>IF(BR411&gt;$V$8,1,0)</f>
        <v>0</v>
      </c>
      <c r="BT411" s="31">
        <f>IF($I411=BQ$16,BR411,0)</f>
        <v>0</v>
      </c>
      <c r="BU411" s="29">
        <v>0</v>
      </c>
      <c r="BV411" s="31">
        <f>100*BU411/$V411</f>
        <v>0</v>
      </c>
      <c r="BW411" s="29">
        <f>IF(BV411&gt;$V$8,1,0)</f>
        <v>0</v>
      </c>
      <c r="BX411" s="31">
        <f>IF($I411=BU$16,BV411,0)</f>
        <v>0</v>
      </c>
      <c r="BY411" s="29">
        <v>0</v>
      </c>
      <c r="BZ411" s="29">
        <v>0</v>
      </c>
      <c r="CA411" s="28"/>
      <c r="CB411" s="20"/>
      <c r="CC411" s="21"/>
    </row>
    <row r="412" ht="20.3" customHeight="1">
      <c r="A412" t="s" s="32">
        <v>937</v>
      </c>
      <c r="B412" t="s" s="71">
        <f>_xlfn.IFS(H412=0,F412,K412=1,I412,L412=1,Q412)</f>
        <v>25</v>
      </c>
      <c r="C412" s="72">
        <f>_xlfn.IFS(H412=0,G412,K412=1,J412,L412=1,R412)</f>
        <v>31.0594190671327</v>
      </c>
      <c r="D412" t="s" s="68">
        <f>IF(F412="Lab","over","under")</f>
        <v>111</v>
      </c>
      <c r="E412" t="s" s="68">
        <v>591</v>
      </c>
      <c r="F412" t="s" s="74">
        <v>9</v>
      </c>
      <c r="G412" s="81">
        <f>AD412</f>
        <v>33.859627977984</v>
      </c>
      <c r="H412" s="82">
        <f>K412+L412</f>
        <v>1</v>
      </c>
      <c r="I412" t="s" s="77">
        <v>25</v>
      </c>
      <c r="J412" s="91">
        <f>AV412</f>
        <v>31.0594190671327</v>
      </c>
      <c r="K412" s="82">
        <v>1</v>
      </c>
      <c r="L412" s="13"/>
      <c r="M412" s="13"/>
      <c r="N412" s="13"/>
      <c r="O412" t="s" s="68">
        <v>938</v>
      </c>
      <c r="P412" t="s" s="68">
        <v>937</v>
      </c>
      <c r="Q412" t="s" s="78">
        <v>5</v>
      </c>
      <c r="R412" s="83">
        <f>100*S412</f>
        <v>19.0209313</v>
      </c>
      <c r="S412" s="35">
        <v>0.190209313</v>
      </c>
      <c r="T412" s="16"/>
      <c r="U412" s="37">
        <v>76284</v>
      </c>
      <c r="V412" s="37">
        <v>49782</v>
      </c>
      <c r="W412" s="37">
        <v>242</v>
      </c>
      <c r="X412" s="37">
        <v>1394</v>
      </c>
      <c r="Y412" s="37">
        <v>9469</v>
      </c>
      <c r="Z412" s="38">
        <f>100*Y412/$V412</f>
        <v>19.0209312602949</v>
      </c>
      <c r="AA412" s="37">
        <f>IF(Z412&gt;$V$8,1,0)</f>
        <v>0</v>
      </c>
      <c r="AB412" s="38">
        <f>IF($I412=Y$16,Z412,0)</f>
        <v>0</v>
      </c>
      <c r="AC412" s="37">
        <v>16856</v>
      </c>
      <c r="AD412" s="38">
        <f>100*AC412/$V412</f>
        <v>33.859627977984</v>
      </c>
      <c r="AE412" s="37">
        <f>IF(AD412&gt;$V$8,1,0)</f>
        <v>0</v>
      </c>
      <c r="AF412" s="38">
        <f>IF($I412=AC$16,AD412,0)</f>
        <v>0</v>
      </c>
      <c r="AG412" s="37">
        <v>2530</v>
      </c>
      <c r="AH412" s="38">
        <f>100*AG412/$V412</f>
        <v>5.0821582097947</v>
      </c>
      <c r="AI412" s="37">
        <f>IF(AH412&gt;$V$8,1,0)</f>
        <v>0</v>
      </c>
      <c r="AJ412" s="38">
        <f>IF($I412=AG$16,AH412,0)</f>
        <v>0</v>
      </c>
      <c r="AK412" s="37">
        <v>3145</v>
      </c>
      <c r="AL412" s="38">
        <f>100*AK412/$V412</f>
        <v>6.31754449399381</v>
      </c>
      <c r="AM412" s="37">
        <f>IF(AL412&gt;$V$8,1,0)</f>
        <v>0</v>
      </c>
      <c r="AN412" s="38">
        <f>IF($I412=AK$16,AL412,0)</f>
        <v>0</v>
      </c>
      <c r="AO412" s="37">
        <v>2320</v>
      </c>
      <c r="AP412" s="38">
        <f>100*AO412/$V412</f>
        <v>4.66031899079989</v>
      </c>
      <c r="AQ412" s="37">
        <f>IF(AP412&gt;$V$8,1,0)</f>
        <v>0</v>
      </c>
      <c r="AR412" s="38">
        <f>IF($I412=AO$16,AP412,0)</f>
        <v>0</v>
      </c>
      <c r="AS412" s="37">
        <v>15462</v>
      </c>
      <c r="AT412" s="38">
        <f>100*AS412/$V412</f>
        <v>31.0594190671327</v>
      </c>
      <c r="AU412" s="37">
        <f>IF(AT412&gt;$V$8,1,0)</f>
        <v>0</v>
      </c>
      <c r="AV412" s="38">
        <f>IF($I412=AS$16,AT412,0)</f>
        <v>31.0594190671327</v>
      </c>
      <c r="AW412" s="37">
        <v>0</v>
      </c>
      <c r="AX412" s="38">
        <f>100*AW412/$V412</f>
        <v>0</v>
      </c>
      <c r="AY412" s="37">
        <f>IF(AX412&gt;$V$8,1,0)</f>
        <v>0</v>
      </c>
      <c r="AZ412" s="38">
        <f>IF($I412=AW$16,AX412,0)</f>
        <v>0</v>
      </c>
      <c r="BA412" s="37">
        <v>0</v>
      </c>
      <c r="BB412" s="38">
        <f>100*BA412/$V412</f>
        <v>0</v>
      </c>
      <c r="BC412" s="37">
        <f>IF(BB412&gt;$V$8,1,0)</f>
        <v>0</v>
      </c>
      <c r="BD412" s="38">
        <f>IF($I412=BA$16,BB412,0)</f>
        <v>0</v>
      </c>
      <c r="BE412" s="37">
        <v>0</v>
      </c>
      <c r="BF412" s="38">
        <f>100*BE412/$V412</f>
        <v>0</v>
      </c>
      <c r="BG412" s="37">
        <f>IF(BF412&gt;$V$8,1,0)</f>
        <v>0</v>
      </c>
      <c r="BH412" s="38">
        <f>IF($I412=BE$16,BF412,0)</f>
        <v>0</v>
      </c>
      <c r="BI412" s="37">
        <v>0</v>
      </c>
      <c r="BJ412" s="38">
        <f>100*BI412/$V412</f>
        <v>0</v>
      </c>
      <c r="BK412" s="37">
        <f>IF(BJ412&gt;$V$8,1,0)</f>
        <v>0</v>
      </c>
      <c r="BL412" s="38">
        <f>IF($I412=BI$16,BJ412,0)</f>
        <v>0</v>
      </c>
      <c r="BM412" s="37">
        <v>0</v>
      </c>
      <c r="BN412" s="38">
        <f>100*BM412/$V412</f>
        <v>0</v>
      </c>
      <c r="BO412" s="37">
        <f>IF(BN412&gt;$V$8,1,0)</f>
        <v>0</v>
      </c>
      <c r="BP412" s="38">
        <f>IF($I412=BM$16,BN412,0)</f>
        <v>0</v>
      </c>
      <c r="BQ412" s="37">
        <v>0</v>
      </c>
      <c r="BR412" s="38">
        <f>100*BQ412/$V412</f>
        <v>0</v>
      </c>
      <c r="BS412" s="37">
        <f>IF(BR412&gt;$V$8,1,0)</f>
        <v>0</v>
      </c>
      <c r="BT412" s="38">
        <f>IF($I412=BQ$16,BR412,0)</f>
        <v>0</v>
      </c>
      <c r="BU412" s="37">
        <v>0</v>
      </c>
      <c r="BV412" s="38">
        <f>100*BU412/$V412</f>
        <v>0</v>
      </c>
      <c r="BW412" s="37">
        <f>IF(BV412&gt;$V$8,1,0)</f>
        <v>0</v>
      </c>
      <c r="BX412" s="38">
        <f>IF($I412=BU$16,BV412,0)</f>
        <v>0</v>
      </c>
      <c r="BY412" s="37">
        <v>0</v>
      </c>
      <c r="BZ412" s="37">
        <v>0</v>
      </c>
      <c r="CA412" s="16"/>
      <c r="CB412" s="20"/>
      <c r="CC412" s="21"/>
    </row>
    <row r="413" ht="15.75" customHeight="1">
      <c r="A413" t="s" s="32">
        <v>939</v>
      </c>
      <c r="B413" t="s" s="71">
        <f>_xlfn.IFS(H413=0,F413,K413=1,I413,L413=1,Q413)</f>
        <v>5</v>
      </c>
      <c r="C413" s="72">
        <f>_xlfn.IFS(H413=0,G413,K413=1,J413,L413=1,R413)</f>
        <v>31.9342108264708</v>
      </c>
      <c r="D413" t="s" s="73">
        <f>IF(F413="Lab","over","under")</f>
        <v>111</v>
      </c>
      <c r="E413" t="s" s="73">
        <v>591</v>
      </c>
      <c r="F413" t="s" s="74">
        <v>9</v>
      </c>
      <c r="G413" s="75">
        <f>AD413</f>
        <v>33.7226543787212</v>
      </c>
      <c r="H413" s="76">
        <f>K413+L413</f>
        <v>1</v>
      </c>
      <c r="I413" t="s" s="77">
        <v>5</v>
      </c>
      <c r="J413" s="94">
        <f>AB413</f>
        <v>31.9342108264708</v>
      </c>
      <c r="K413" s="76">
        <v>1</v>
      </c>
      <c r="L413" s="25"/>
      <c r="M413" s="25"/>
      <c r="N413" s="25"/>
      <c r="O413" t="s" s="73">
        <v>940</v>
      </c>
      <c r="P413" t="s" s="73">
        <v>939</v>
      </c>
      <c r="Q413" t="s" s="78">
        <v>17</v>
      </c>
      <c r="R413" s="79">
        <f>100*S413</f>
        <v>16.9833702</v>
      </c>
      <c r="S413" s="80">
        <v>0.169833702</v>
      </c>
      <c r="T413" s="28"/>
      <c r="U413" s="29">
        <v>71660</v>
      </c>
      <c r="V413" s="29">
        <v>43837</v>
      </c>
      <c r="W413" s="29">
        <v>155</v>
      </c>
      <c r="X413" s="29">
        <v>784</v>
      </c>
      <c r="Y413" s="29">
        <v>13999</v>
      </c>
      <c r="Z413" s="31">
        <f>100*Y413/$V413</f>
        <v>31.9342108264708</v>
      </c>
      <c r="AA413" s="29">
        <f>IF(Z413&gt;$V$8,1,0)</f>
        <v>0</v>
      </c>
      <c r="AB413" s="31">
        <f>IF($I413=Y$16,Z413,0)</f>
        <v>31.9342108264708</v>
      </c>
      <c r="AC413" s="29">
        <v>14783</v>
      </c>
      <c r="AD413" s="31">
        <f>100*AC413/$V413</f>
        <v>33.7226543787212</v>
      </c>
      <c r="AE413" s="29">
        <f>IF(AD413&gt;$V$8,1,0)</f>
        <v>0</v>
      </c>
      <c r="AF413" s="31">
        <f>IF($I413=AC$16,AD413,0)</f>
        <v>0</v>
      </c>
      <c r="AG413" s="29">
        <v>4768</v>
      </c>
      <c r="AH413" s="31">
        <f>100*AG413/$V413</f>
        <v>10.8766567055227</v>
      </c>
      <c r="AI413" s="29">
        <f>IF(AH413&gt;$V$8,1,0)</f>
        <v>0</v>
      </c>
      <c r="AJ413" s="31">
        <f>IF($I413=AG$16,AH413,0)</f>
        <v>0</v>
      </c>
      <c r="AK413" s="29">
        <v>7445</v>
      </c>
      <c r="AL413" s="31">
        <f>100*AK413/$V413</f>
        <v>16.9833702123777</v>
      </c>
      <c r="AM413" s="29">
        <f>IF(AL413&gt;$V$8,1,0)</f>
        <v>0</v>
      </c>
      <c r="AN413" s="31">
        <f>IF($I413=AK$16,AL413,0)</f>
        <v>0</v>
      </c>
      <c r="AO413" s="29">
        <v>2166</v>
      </c>
      <c r="AP413" s="31">
        <f>100*AO413/$V413</f>
        <v>4.94103154869174</v>
      </c>
      <c r="AQ413" s="29">
        <f>IF(AP413&gt;$V$8,1,0)</f>
        <v>0</v>
      </c>
      <c r="AR413" s="31">
        <f>IF($I413=AO$16,AP413,0)</f>
        <v>0</v>
      </c>
      <c r="AS413" s="29">
        <v>0</v>
      </c>
      <c r="AT413" s="31">
        <f>100*AS413/$V413</f>
        <v>0</v>
      </c>
      <c r="AU413" s="29">
        <f>IF(AT413&gt;$V$8,1,0)</f>
        <v>0</v>
      </c>
      <c r="AV413" s="31">
        <f>IF($I413=AS$16,AT413,0)</f>
        <v>0</v>
      </c>
      <c r="AW413" s="29">
        <v>0</v>
      </c>
      <c r="AX413" s="31">
        <f>100*AW413/$V413</f>
        <v>0</v>
      </c>
      <c r="AY413" s="29">
        <f>IF(AX413&gt;$V$8,1,0)</f>
        <v>0</v>
      </c>
      <c r="AZ413" s="31">
        <f>IF($I413=AW$16,AX413,0)</f>
        <v>0</v>
      </c>
      <c r="BA413" s="29">
        <v>0</v>
      </c>
      <c r="BB413" s="31">
        <f>100*BA413/$V413</f>
        <v>0</v>
      </c>
      <c r="BC413" s="29">
        <f>IF(BB413&gt;$V$8,1,0)</f>
        <v>0</v>
      </c>
      <c r="BD413" s="31">
        <f>IF($I413=BA$16,BB413,0)</f>
        <v>0</v>
      </c>
      <c r="BE413" s="29">
        <v>0</v>
      </c>
      <c r="BF413" s="31">
        <f>100*BE413/$V413</f>
        <v>0</v>
      </c>
      <c r="BG413" s="29">
        <f>IF(BF413&gt;$V$8,1,0)</f>
        <v>0</v>
      </c>
      <c r="BH413" s="31">
        <f>IF($I413=BE$16,BF413,0)</f>
        <v>0</v>
      </c>
      <c r="BI413" s="29">
        <v>0</v>
      </c>
      <c r="BJ413" s="31">
        <f>100*BI413/$V413</f>
        <v>0</v>
      </c>
      <c r="BK413" s="29">
        <f>IF(BJ413&gt;$V$8,1,0)</f>
        <v>0</v>
      </c>
      <c r="BL413" s="31">
        <f>IF($I413=BI$16,BJ413,0)</f>
        <v>0</v>
      </c>
      <c r="BM413" s="29">
        <v>0</v>
      </c>
      <c r="BN413" s="31">
        <f>100*BM413/$V413</f>
        <v>0</v>
      </c>
      <c r="BO413" s="29">
        <f>IF(BN413&gt;$V$8,1,0)</f>
        <v>0</v>
      </c>
      <c r="BP413" s="31">
        <f>IF($I413=BM$16,BN413,0)</f>
        <v>0</v>
      </c>
      <c r="BQ413" s="29">
        <v>0</v>
      </c>
      <c r="BR413" s="31">
        <f>100*BQ413/$V413</f>
        <v>0</v>
      </c>
      <c r="BS413" s="29">
        <f>IF(BR413&gt;$V$8,1,0)</f>
        <v>0</v>
      </c>
      <c r="BT413" s="31">
        <f>IF($I413=BQ$16,BR413,0)</f>
        <v>0</v>
      </c>
      <c r="BU413" s="29">
        <v>0</v>
      </c>
      <c r="BV413" s="31">
        <f>100*BU413/$V413</f>
        <v>0</v>
      </c>
      <c r="BW413" s="29">
        <f>IF(BV413&gt;$V$8,1,0)</f>
        <v>0</v>
      </c>
      <c r="BX413" s="31">
        <f>IF($I413=BU$16,BV413,0)</f>
        <v>0</v>
      </c>
      <c r="BY413" s="29">
        <v>568</v>
      </c>
      <c r="BZ413" s="29">
        <v>0</v>
      </c>
      <c r="CA413" s="28"/>
      <c r="CB413" s="20"/>
      <c r="CC413" s="21"/>
    </row>
    <row r="414" ht="15.75" customHeight="1">
      <c r="A414" t="s" s="32">
        <v>941</v>
      </c>
      <c r="B414" t="s" s="71">
        <f>_xlfn.IFS(H414=0,F414,K414=1,I414,L414=1,Q414)</f>
        <v>9</v>
      </c>
      <c r="C414" s="72">
        <f>_xlfn.IFS(H414=0,G414,K414=1,J414,L414=1,R414)</f>
        <v>33.6479255733914</v>
      </c>
      <c r="D414" t="s" s="68">
        <f>IF(F414="Lab","over","under")</f>
        <v>111</v>
      </c>
      <c r="E414" t="s" s="68">
        <v>591</v>
      </c>
      <c r="F414" t="s" s="74">
        <v>9</v>
      </c>
      <c r="G414" s="81">
        <f>AD414</f>
        <v>33.6479255733914</v>
      </c>
      <c r="H414" s="82">
        <f>K414+L414</f>
        <v>0</v>
      </c>
      <c r="I414" t="s" s="88">
        <v>153</v>
      </c>
      <c r="J414" s="96">
        <f>100*0.204350515</f>
        <v>20.4350515</v>
      </c>
      <c r="K414" s="110"/>
      <c r="L414" s="13"/>
      <c r="M414" s="13"/>
      <c r="N414" s="13"/>
      <c r="O414" t="s" s="68">
        <v>942</v>
      </c>
      <c r="P414" t="s" s="68">
        <v>941</v>
      </c>
      <c r="Q414" t="s" s="78">
        <v>17</v>
      </c>
      <c r="R414" s="83">
        <f>100*S414</f>
        <v>19.609583</v>
      </c>
      <c r="S414" s="35">
        <v>0.19609583</v>
      </c>
      <c r="T414" s="16"/>
      <c r="U414" s="37">
        <v>74951</v>
      </c>
      <c r="V414" s="37">
        <v>37191</v>
      </c>
      <c r="W414" s="37">
        <v>141</v>
      </c>
      <c r="X414" s="37">
        <v>4914</v>
      </c>
      <c r="Y414" s="37">
        <v>6679</v>
      </c>
      <c r="Z414" s="38">
        <f>100*Y414/$V414</f>
        <v>17.9586459089565</v>
      </c>
      <c r="AA414" s="37">
        <f>IF(Z414&gt;$V$8,1,0)</f>
        <v>0</v>
      </c>
      <c r="AB414" s="38">
        <f>IF($I414=Y$16,Z414,0)</f>
        <v>0</v>
      </c>
      <c r="AC414" s="37">
        <v>12514</v>
      </c>
      <c r="AD414" s="38">
        <f>100*AC414/$V414</f>
        <v>33.6479255733914</v>
      </c>
      <c r="AE414" s="37">
        <f>IF(AD414&gt;$V$8,1,0)</f>
        <v>0</v>
      </c>
      <c r="AF414" s="38">
        <f>IF($I414=AC$16,AD414,0)</f>
        <v>0</v>
      </c>
      <c r="AG414" s="37">
        <v>817</v>
      </c>
      <c r="AH414" s="38">
        <f>100*AG414/$V414</f>
        <v>2.19676803527735</v>
      </c>
      <c r="AI414" s="37">
        <f>IF(AH414&gt;$V$8,1,0)</f>
        <v>0</v>
      </c>
      <c r="AJ414" s="38">
        <f>IF($I414=AG$16,AH414,0)</f>
        <v>0</v>
      </c>
      <c r="AK414" s="37">
        <v>7293</v>
      </c>
      <c r="AL414" s="38">
        <f>100*AK414/$V414</f>
        <v>19.6095829636202</v>
      </c>
      <c r="AM414" s="37">
        <f>IF(AL414&gt;$V$8,1,0)</f>
        <v>0</v>
      </c>
      <c r="AN414" s="38">
        <f>IF($I414=AK$16,AL414,0)</f>
        <v>0</v>
      </c>
      <c r="AO414" s="37">
        <v>2288</v>
      </c>
      <c r="AP414" s="38">
        <f>100*AO414/$V414</f>
        <v>6.15202602780243</v>
      </c>
      <c r="AQ414" s="37">
        <f>IF(AP414&gt;$V$8,1,0)</f>
        <v>0</v>
      </c>
      <c r="AR414" s="38">
        <f>IF($I414=AO$16,AP414,0)</f>
        <v>0</v>
      </c>
      <c r="AS414" s="37">
        <v>0</v>
      </c>
      <c r="AT414" s="38">
        <f>100*AS414/$V414</f>
        <v>0</v>
      </c>
      <c r="AU414" s="37">
        <f>IF(AT414&gt;$V$8,1,0)</f>
        <v>0</v>
      </c>
      <c r="AV414" s="38">
        <f>IF($I414=AS$16,AT414,0)</f>
        <v>0</v>
      </c>
      <c r="AW414" s="37">
        <v>0</v>
      </c>
      <c r="AX414" s="38">
        <f>100*AW414/$V414</f>
        <v>0</v>
      </c>
      <c r="AY414" s="37">
        <f>IF(AX414&gt;$V$8,1,0)</f>
        <v>0</v>
      </c>
      <c r="AZ414" s="38">
        <f>IF($I414=AW$16,AX414,0)</f>
        <v>0</v>
      </c>
      <c r="BA414" s="37">
        <v>0</v>
      </c>
      <c r="BB414" s="38">
        <f>100*BA414/$V414</f>
        <v>0</v>
      </c>
      <c r="BC414" s="37">
        <f>IF(BB414&gt;$V$8,1,0)</f>
        <v>0</v>
      </c>
      <c r="BD414" s="38">
        <f>IF($I414=BA$16,BB414,0)</f>
        <v>0</v>
      </c>
      <c r="BE414" s="37">
        <v>0</v>
      </c>
      <c r="BF414" s="38">
        <f>100*BE414/$V414</f>
        <v>0</v>
      </c>
      <c r="BG414" s="37">
        <f>IF(BF414&gt;$V$8,1,0)</f>
        <v>0</v>
      </c>
      <c r="BH414" s="38">
        <f>IF($I414=BE$16,BF414,0)</f>
        <v>0</v>
      </c>
      <c r="BI414" s="37">
        <v>0</v>
      </c>
      <c r="BJ414" s="38">
        <f>100*BI414/$V414</f>
        <v>0</v>
      </c>
      <c r="BK414" s="37">
        <f>IF(BJ414&gt;$V$8,1,0)</f>
        <v>0</v>
      </c>
      <c r="BL414" s="38">
        <f>IF($I414=BI$16,BJ414,0)</f>
        <v>0</v>
      </c>
      <c r="BM414" s="37">
        <v>0</v>
      </c>
      <c r="BN414" s="38">
        <f>100*BM414/$V414</f>
        <v>0</v>
      </c>
      <c r="BO414" s="37">
        <f>IF(BN414&gt;$V$8,1,0)</f>
        <v>0</v>
      </c>
      <c r="BP414" s="38">
        <f>IF($I414=BM$16,BN414,0)</f>
        <v>0</v>
      </c>
      <c r="BQ414" s="37">
        <v>0</v>
      </c>
      <c r="BR414" s="38">
        <f>100*BQ414/$V414</f>
        <v>0</v>
      </c>
      <c r="BS414" s="37">
        <f>IF(BR414&gt;$V$8,1,0)</f>
        <v>0</v>
      </c>
      <c r="BT414" s="38">
        <f>IF($I414=BQ$16,BR414,0)</f>
        <v>0</v>
      </c>
      <c r="BU414" s="37">
        <v>0</v>
      </c>
      <c r="BV414" s="38">
        <f>100*BU414/$V414</f>
        <v>0</v>
      </c>
      <c r="BW414" s="37">
        <f>IF(BV414&gt;$V$8,1,0)</f>
        <v>0</v>
      </c>
      <c r="BX414" s="38">
        <f>IF($I414=BU$16,BV414,0)</f>
        <v>0</v>
      </c>
      <c r="BY414" s="37">
        <v>0</v>
      </c>
      <c r="BZ414" s="37">
        <v>0</v>
      </c>
      <c r="CA414" s="16"/>
      <c r="CB414" s="20"/>
      <c r="CC414" s="21"/>
    </row>
    <row r="415" ht="15.75" customHeight="1">
      <c r="A415" t="s" s="32">
        <v>943</v>
      </c>
      <c r="B415" t="s" s="71">
        <f>_xlfn.IFS(H415=0,F415,K415=1,I415,L415=1,Q415)</f>
        <v>29</v>
      </c>
      <c r="C415" s="72">
        <f>_xlfn.IFS(H415=0,G415,K415=1,J415,L415=1,R415)</f>
        <v>21.8722995679309</v>
      </c>
      <c r="D415" t="s" s="73">
        <f>IF(F415="Lab","over","under")</f>
        <v>111</v>
      </c>
      <c r="E415" t="s" s="73">
        <v>591</v>
      </c>
      <c r="F415" t="s" s="74">
        <v>9</v>
      </c>
      <c r="G415" s="75">
        <f>AD415</f>
        <v>33.6245799327892</v>
      </c>
      <c r="H415" s="76">
        <f>K415+L415</f>
        <v>1</v>
      </c>
      <c r="I415" t="s" s="77">
        <v>29</v>
      </c>
      <c r="J415" s="98">
        <f>AZ415</f>
        <v>21.8722995679309</v>
      </c>
      <c r="K415" s="76">
        <v>1</v>
      </c>
      <c r="L415" s="25"/>
      <c r="M415" t="s" s="73">
        <v>944</v>
      </c>
      <c r="N415" s="25"/>
      <c r="O415" t="s" s="73">
        <v>945</v>
      </c>
      <c r="P415" t="s" s="73">
        <v>943</v>
      </c>
      <c r="Q415" t="s" s="78">
        <v>5</v>
      </c>
      <c r="R415" s="79">
        <f>100*S415</f>
        <v>21.6898704</v>
      </c>
      <c r="S415" s="80">
        <v>0.216898704</v>
      </c>
      <c r="T415" s="28"/>
      <c r="U415" s="29">
        <v>70527</v>
      </c>
      <c r="V415" s="29">
        <v>41660</v>
      </c>
      <c r="W415" s="29">
        <v>154</v>
      </c>
      <c r="X415" s="29">
        <v>4896</v>
      </c>
      <c r="Y415" s="29">
        <v>9036</v>
      </c>
      <c r="Z415" s="31">
        <f>100*Y415/$V415</f>
        <v>21.6898703792607</v>
      </c>
      <c r="AA415" s="29">
        <f>IF(Z415&gt;$V$8,1,0)</f>
        <v>0</v>
      </c>
      <c r="AB415" s="31">
        <f>IF($I415=Y$16,Z415,0)</f>
        <v>0</v>
      </c>
      <c r="AC415" s="29">
        <v>14008</v>
      </c>
      <c r="AD415" s="31">
        <f>100*AC415/$V415</f>
        <v>33.6245799327892</v>
      </c>
      <c r="AE415" s="29">
        <f>IF(AD415&gt;$V$8,1,0)</f>
        <v>0</v>
      </c>
      <c r="AF415" s="31">
        <f>IF($I415=AC$16,AD415,0)</f>
        <v>0</v>
      </c>
      <c r="AG415" s="29">
        <v>1524</v>
      </c>
      <c r="AH415" s="31">
        <f>100*AG415/$V415</f>
        <v>3.65818530964954</v>
      </c>
      <c r="AI415" s="29">
        <f>IF(AH415&gt;$V$8,1,0)</f>
        <v>0</v>
      </c>
      <c r="AJ415" s="31">
        <f>IF($I415=AG$16,AH415,0)</f>
        <v>0</v>
      </c>
      <c r="AK415" s="29">
        <v>6091</v>
      </c>
      <c r="AL415" s="31">
        <f>100*AK415/$V415</f>
        <v>14.6207393182909</v>
      </c>
      <c r="AM415" s="29">
        <f>IF(AL415&gt;$V$8,1,0)</f>
        <v>0</v>
      </c>
      <c r="AN415" s="31">
        <f>IF($I415=AK$16,AL415,0)</f>
        <v>0</v>
      </c>
      <c r="AO415" s="29">
        <v>1361</v>
      </c>
      <c r="AP415" s="31">
        <f>100*AO415/$V415</f>
        <v>3.26692270763322</v>
      </c>
      <c r="AQ415" s="29">
        <f>IF(AP415&gt;$V$8,1,0)</f>
        <v>0</v>
      </c>
      <c r="AR415" s="31">
        <f>IF($I415=AO$16,AP415,0)</f>
        <v>0</v>
      </c>
      <c r="AS415" s="29">
        <v>0</v>
      </c>
      <c r="AT415" s="31">
        <f>100*AS415/$V415</f>
        <v>0</v>
      </c>
      <c r="AU415" s="29">
        <f>IF(AT415&gt;$V$8,1,0)</f>
        <v>0</v>
      </c>
      <c r="AV415" s="31">
        <f>IF($I415=AS$16,AT415,0)</f>
        <v>0</v>
      </c>
      <c r="AW415" s="29">
        <v>9112</v>
      </c>
      <c r="AX415" s="31">
        <f>100*AW415/$V415</f>
        <v>21.8722995679309</v>
      </c>
      <c r="AY415" s="29">
        <f>IF(AX415&gt;$V$8,1,0)</f>
        <v>0</v>
      </c>
      <c r="AZ415" s="31">
        <f>IF($I415=AW$16,AX415,0)</f>
        <v>21.8722995679309</v>
      </c>
      <c r="BA415" s="29">
        <v>0</v>
      </c>
      <c r="BB415" s="31">
        <f>100*BA415/$V415</f>
        <v>0</v>
      </c>
      <c r="BC415" s="29">
        <f>IF(BB415&gt;$V$8,1,0)</f>
        <v>0</v>
      </c>
      <c r="BD415" s="31">
        <f>IF($I415=BA$16,BB415,0)</f>
        <v>0</v>
      </c>
      <c r="BE415" s="29">
        <v>0</v>
      </c>
      <c r="BF415" s="31">
        <f>100*BE415/$V415</f>
        <v>0</v>
      </c>
      <c r="BG415" s="29">
        <f>IF(BF415&gt;$V$8,1,0)</f>
        <v>0</v>
      </c>
      <c r="BH415" s="31">
        <f>IF($I415=BE$16,BF415,0)</f>
        <v>0</v>
      </c>
      <c r="BI415" s="29">
        <v>0</v>
      </c>
      <c r="BJ415" s="31">
        <f>100*BI415/$V415</f>
        <v>0</v>
      </c>
      <c r="BK415" s="29">
        <f>IF(BJ415&gt;$V$8,1,0)</f>
        <v>0</v>
      </c>
      <c r="BL415" s="31">
        <f>IF($I415=BI$16,BJ415,0)</f>
        <v>0</v>
      </c>
      <c r="BM415" s="29">
        <v>0</v>
      </c>
      <c r="BN415" s="31">
        <f>100*BM415/$V415</f>
        <v>0</v>
      </c>
      <c r="BO415" s="29">
        <f>IF(BN415&gt;$V$8,1,0)</f>
        <v>0</v>
      </c>
      <c r="BP415" s="31">
        <f>IF($I415=BM$16,BN415,0)</f>
        <v>0</v>
      </c>
      <c r="BQ415" s="29">
        <v>0</v>
      </c>
      <c r="BR415" s="31">
        <f>100*BQ415/$V415</f>
        <v>0</v>
      </c>
      <c r="BS415" s="29">
        <f>IF(BR415&gt;$V$8,1,0)</f>
        <v>0</v>
      </c>
      <c r="BT415" s="31">
        <f>IF($I415=BQ$16,BR415,0)</f>
        <v>0</v>
      </c>
      <c r="BU415" s="29">
        <v>0</v>
      </c>
      <c r="BV415" s="31">
        <f>100*BU415/$V415</f>
        <v>0</v>
      </c>
      <c r="BW415" s="29">
        <f>IF(BV415&gt;$V$8,1,0)</f>
        <v>0</v>
      </c>
      <c r="BX415" s="31">
        <f>IF($I415=BU$16,BV415,0)</f>
        <v>0</v>
      </c>
      <c r="BY415" s="29">
        <v>344</v>
      </c>
      <c r="BZ415" s="29">
        <v>0</v>
      </c>
      <c r="CA415" s="28"/>
      <c r="CB415" s="20"/>
      <c r="CC415" s="21"/>
    </row>
    <row r="416" ht="15.75" customHeight="1">
      <c r="A416" t="s" s="32">
        <v>946</v>
      </c>
      <c r="B416" t="s" s="71">
        <f>_xlfn.IFS(H416=0,F416,K416=1,I416,L416=1,Q416)</f>
        <v>17</v>
      </c>
      <c r="C416" s="72">
        <f>_xlfn.IFS(H416=0,G416,K416=1,J416,L416=1,R416)</f>
        <v>24.4558698</v>
      </c>
      <c r="D416" t="s" s="68">
        <f>IF(F416="Lab","over","under")</f>
        <v>111</v>
      </c>
      <c r="E416" t="s" s="68">
        <v>591</v>
      </c>
      <c r="F416" t="s" s="74">
        <v>9</v>
      </c>
      <c r="G416" s="81">
        <f>AD416</f>
        <v>33.5145060594932</v>
      </c>
      <c r="H416" s="82">
        <f>K416+L416</f>
        <v>1</v>
      </c>
      <c r="I416" t="s" s="77">
        <v>5</v>
      </c>
      <c r="J416" s="81">
        <f>AB416</f>
        <v>28.6228424531766</v>
      </c>
      <c r="K416" s="82">
        <v>0</v>
      </c>
      <c r="L416" s="82">
        <v>1</v>
      </c>
      <c r="M416" t="s" s="68">
        <v>947</v>
      </c>
      <c r="N416" s="13"/>
      <c r="O416" t="s" s="68">
        <v>948</v>
      </c>
      <c r="P416" t="s" s="68">
        <v>946</v>
      </c>
      <c r="Q416" t="s" s="78">
        <v>17</v>
      </c>
      <c r="R416" s="83">
        <f>100*S416</f>
        <v>24.4558698</v>
      </c>
      <c r="S416" s="35">
        <v>0.244558698</v>
      </c>
      <c r="T416" s="16"/>
      <c r="U416" s="37">
        <v>75109</v>
      </c>
      <c r="V416" s="37">
        <v>40845</v>
      </c>
      <c r="W416" s="37">
        <v>124</v>
      </c>
      <c r="X416" s="37">
        <v>1998</v>
      </c>
      <c r="Y416" s="37">
        <v>11691</v>
      </c>
      <c r="Z416" s="38">
        <f>100*Y416/$V416</f>
        <v>28.6228424531766</v>
      </c>
      <c r="AA416" s="37">
        <f>IF(Z416&gt;$V$8,1,0)</f>
        <v>0</v>
      </c>
      <c r="AB416" s="38">
        <f>IF($I416=Y$16,Z416,0)</f>
        <v>28.6228424531766</v>
      </c>
      <c r="AC416" s="37">
        <v>13689</v>
      </c>
      <c r="AD416" s="38">
        <f>100*AC416/$V416</f>
        <v>33.5145060594932</v>
      </c>
      <c r="AE416" s="37">
        <f>IF(AD416&gt;$V$8,1,0)</f>
        <v>0</v>
      </c>
      <c r="AF416" s="38">
        <f>IF($I416=AC$16,AD416,0)</f>
        <v>0</v>
      </c>
      <c r="AG416" s="37">
        <v>2175</v>
      </c>
      <c r="AH416" s="38">
        <f>100*AG416/$V416</f>
        <v>5.32500918105031</v>
      </c>
      <c r="AI416" s="37">
        <f>IF(AH416&gt;$V$8,1,0)</f>
        <v>0</v>
      </c>
      <c r="AJ416" s="38">
        <f>IF($I416=AG$16,AH416,0)</f>
        <v>0</v>
      </c>
      <c r="AK416" s="37">
        <v>9989</v>
      </c>
      <c r="AL416" s="38">
        <f>100*AK416/$V416</f>
        <v>24.4558697514996</v>
      </c>
      <c r="AM416" s="37">
        <f>IF(AL416&gt;$V$8,1,0)</f>
        <v>0</v>
      </c>
      <c r="AN416" s="38">
        <f>IF($I416=AK$16,AL416,0)</f>
        <v>0</v>
      </c>
      <c r="AO416" s="37">
        <v>2504</v>
      </c>
      <c r="AP416" s="38">
        <f>100*AO416/$V416</f>
        <v>6.13049332843677</v>
      </c>
      <c r="AQ416" s="37">
        <f>IF(AP416&gt;$V$8,1,0)</f>
        <v>0</v>
      </c>
      <c r="AR416" s="38">
        <f>IF($I416=AO$16,AP416,0)</f>
        <v>0</v>
      </c>
      <c r="AS416" s="37">
        <v>0</v>
      </c>
      <c r="AT416" s="38">
        <f>100*AS416/$V416</f>
        <v>0</v>
      </c>
      <c r="AU416" s="37">
        <f>IF(AT416&gt;$V$8,1,0)</f>
        <v>0</v>
      </c>
      <c r="AV416" s="38">
        <f>IF($I416=AS$16,AT416,0)</f>
        <v>0</v>
      </c>
      <c r="AW416" s="37">
        <v>0</v>
      </c>
      <c r="AX416" s="38">
        <f>100*AW416/$V416</f>
        <v>0</v>
      </c>
      <c r="AY416" s="37">
        <f>IF(AX416&gt;$V$8,1,0)</f>
        <v>0</v>
      </c>
      <c r="AZ416" s="38">
        <f>IF($I416=AW$16,AX416,0)</f>
        <v>0</v>
      </c>
      <c r="BA416" s="37">
        <v>0</v>
      </c>
      <c r="BB416" s="38">
        <f>100*BA416/$V416</f>
        <v>0</v>
      </c>
      <c r="BC416" s="37">
        <f>IF(BB416&gt;$V$8,1,0)</f>
        <v>0</v>
      </c>
      <c r="BD416" s="38">
        <f>IF($I416=BA$16,BB416,0)</f>
        <v>0</v>
      </c>
      <c r="BE416" s="37">
        <v>0</v>
      </c>
      <c r="BF416" s="38">
        <f>100*BE416/$V416</f>
        <v>0</v>
      </c>
      <c r="BG416" s="37">
        <f>IF(BF416&gt;$V$8,1,0)</f>
        <v>0</v>
      </c>
      <c r="BH416" s="38">
        <f>IF($I416=BE$16,BF416,0)</f>
        <v>0</v>
      </c>
      <c r="BI416" s="37">
        <v>0</v>
      </c>
      <c r="BJ416" s="38">
        <f>100*BI416/$V416</f>
        <v>0</v>
      </c>
      <c r="BK416" s="37">
        <f>IF(BJ416&gt;$V$8,1,0)</f>
        <v>0</v>
      </c>
      <c r="BL416" s="38">
        <f>IF($I416=BI$16,BJ416,0)</f>
        <v>0</v>
      </c>
      <c r="BM416" s="37">
        <v>0</v>
      </c>
      <c r="BN416" s="38">
        <f>100*BM416/$V416</f>
        <v>0</v>
      </c>
      <c r="BO416" s="37">
        <f>IF(BN416&gt;$V$8,1,0)</f>
        <v>0</v>
      </c>
      <c r="BP416" s="38">
        <f>IF($I416=BM$16,BN416,0)</f>
        <v>0</v>
      </c>
      <c r="BQ416" s="37">
        <v>0</v>
      </c>
      <c r="BR416" s="38">
        <f>100*BQ416/$V416</f>
        <v>0</v>
      </c>
      <c r="BS416" s="37">
        <f>IF(BR416&gt;$V$8,1,0)</f>
        <v>0</v>
      </c>
      <c r="BT416" s="38">
        <f>IF($I416=BQ$16,BR416,0)</f>
        <v>0</v>
      </c>
      <c r="BU416" s="37">
        <v>0</v>
      </c>
      <c r="BV416" s="38">
        <f>100*BU416/$V416</f>
        <v>0</v>
      </c>
      <c r="BW416" s="37">
        <f>IF(BV416&gt;$V$8,1,0)</f>
        <v>0</v>
      </c>
      <c r="BX416" s="38">
        <f>IF($I416=BU$16,BV416,0)</f>
        <v>0</v>
      </c>
      <c r="BY416" s="37">
        <v>939</v>
      </c>
      <c r="BZ416" s="37">
        <v>0</v>
      </c>
      <c r="CA416" s="16"/>
      <c r="CB416" s="20"/>
      <c r="CC416" s="21"/>
    </row>
    <row r="417" ht="15.75" customHeight="1">
      <c r="A417" t="s" s="32">
        <v>949</v>
      </c>
      <c r="B417" t="s" s="71">
        <f>_xlfn.IFS(H417=0,F417,K417=1,I417,L417=1,Q417)</f>
        <v>17</v>
      </c>
      <c r="C417" s="72">
        <f>_xlfn.IFS(H417=0,G417,K417=1,J417,L417=1,R417)</f>
        <v>20.7318414</v>
      </c>
      <c r="D417" t="s" s="73">
        <f>IF(F417="Lab","over","under")</f>
        <v>111</v>
      </c>
      <c r="E417" t="s" s="73">
        <v>591</v>
      </c>
      <c r="F417" t="s" s="74">
        <v>9</v>
      </c>
      <c r="G417" s="75">
        <f>AD417</f>
        <v>33.501951943696</v>
      </c>
      <c r="H417" s="76">
        <f>K417+L417</f>
        <v>1</v>
      </c>
      <c r="I417" t="s" s="77">
        <v>5</v>
      </c>
      <c r="J417" s="94">
        <f>AB417</f>
        <v>28.8640237532303</v>
      </c>
      <c r="K417" s="76">
        <v>0</v>
      </c>
      <c r="L417" s="76">
        <v>1</v>
      </c>
      <c r="M417" t="s" s="73">
        <v>950</v>
      </c>
      <c r="N417" s="25"/>
      <c r="O417" t="s" s="73">
        <v>951</v>
      </c>
      <c r="P417" t="s" s="73">
        <v>949</v>
      </c>
      <c r="Q417" t="s" s="78">
        <v>17</v>
      </c>
      <c r="R417" s="79">
        <f>100*S417</f>
        <v>20.7318414</v>
      </c>
      <c r="S417" s="80">
        <v>0.207318414</v>
      </c>
      <c r="T417" s="28"/>
      <c r="U417" s="29">
        <v>67147</v>
      </c>
      <c r="V417" s="29">
        <v>36374</v>
      </c>
      <c r="W417" s="29">
        <v>149</v>
      </c>
      <c r="X417" s="29">
        <v>1687</v>
      </c>
      <c r="Y417" s="29">
        <v>10499</v>
      </c>
      <c r="Z417" s="31">
        <f>100*Y417/$V417</f>
        <v>28.8640237532303</v>
      </c>
      <c r="AA417" s="29">
        <f>IF(Z417&gt;$V$8,1,0)</f>
        <v>0</v>
      </c>
      <c r="AB417" s="31">
        <f>IF($I417=Y$16,Z417,0)</f>
        <v>28.8640237532303</v>
      </c>
      <c r="AC417" s="29">
        <v>12186</v>
      </c>
      <c r="AD417" s="31">
        <f>100*AC417/$V417</f>
        <v>33.501951943696</v>
      </c>
      <c r="AE417" s="29">
        <f>IF(AD417&gt;$V$8,1,0)</f>
        <v>0</v>
      </c>
      <c r="AF417" s="31">
        <f>IF($I417=AC$16,AD417,0)</f>
        <v>0</v>
      </c>
      <c r="AG417" s="29">
        <v>1210</v>
      </c>
      <c r="AH417" s="31">
        <f>100*AG417/$V417</f>
        <v>3.32655193269918</v>
      </c>
      <c r="AI417" s="29">
        <f>IF(AH417&gt;$V$8,1,0)</f>
        <v>0</v>
      </c>
      <c r="AJ417" s="31">
        <f>IF($I417=AG$16,AH417,0)</f>
        <v>0</v>
      </c>
      <c r="AK417" s="29">
        <v>7541</v>
      </c>
      <c r="AL417" s="31">
        <f>100*AK417/$V417</f>
        <v>20.7318414251938</v>
      </c>
      <c r="AM417" s="29">
        <f>IF(AL417&gt;$V$8,1,0)</f>
        <v>0</v>
      </c>
      <c r="AN417" s="31">
        <f>IF($I417=AK$16,AL417,0)</f>
        <v>0</v>
      </c>
      <c r="AO417" s="29">
        <v>4938</v>
      </c>
      <c r="AP417" s="31">
        <f>100*AO417/$V417</f>
        <v>13.5756309451806</v>
      </c>
      <c r="AQ417" s="29">
        <f>IF(AP417&gt;$V$8,1,0)</f>
        <v>0</v>
      </c>
      <c r="AR417" s="31">
        <f>IF($I417=AO$16,AP417,0)</f>
        <v>0</v>
      </c>
      <c r="AS417" s="29">
        <v>0</v>
      </c>
      <c r="AT417" s="31">
        <f>100*AS417/$V417</f>
        <v>0</v>
      </c>
      <c r="AU417" s="29">
        <f>IF(AT417&gt;$V$8,1,0)</f>
        <v>0</v>
      </c>
      <c r="AV417" s="31">
        <f>IF($I417=AS$16,AT417,0)</f>
        <v>0</v>
      </c>
      <c r="AW417" s="29">
        <v>0</v>
      </c>
      <c r="AX417" s="31">
        <f>100*AW417/$V417</f>
        <v>0</v>
      </c>
      <c r="AY417" s="29">
        <f>IF(AX417&gt;$V$8,1,0)</f>
        <v>0</v>
      </c>
      <c r="AZ417" s="31">
        <f>IF($I417=AW$16,AX417,0)</f>
        <v>0</v>
      </c>
      <c r="BA417" s="29">
        <v>0</v>
      </c>
      <c r="BB417" s="31">
        <f>100*BA417/$V417</f>
        <v>0</v>
      </c>
      <c r="BC417" s="29">
        <f>IF(BB417&gt;$V$8,1,0)</f>
        <v>0</v>
      </c>
      <c r="BD417" s="31">
        <f>IF($I417=BA$16,BB417,0)</f>
        <v>0</v>
      </c>
      <c r="BE417" s="29">
        <v>0</v>
      </c>
      <c r="BF417" s="31">
        <f>100*BE417/$V417</f>
        <v>0</v>
      </c>
      <c r="BG417" s="29">
        <f>IF(BF417&gt;$V$8,1,0)</f>
        <v>0</v>
      </c>
      <c r="BH417" s="31">
        <f>IF($I417=BE$16,BF417,0)</f>
        <v>0</v>
      </c>
      <c r="BI417" s="29">
        <v>0</v>
      </c>
      <c r="BJ417" s="31">
        <f>100*BI417/$V417</f>
        <v>0</v>
      </c>
      <c r="BK417" s="29">
        <f>IF(BJ417&gt;$V$8,1,0)</f>
        <v>0</v>
      </c>
      <c r="BL417" s="31">
        <f>IF($I417=BI$16,BJ417,0)</f>
        <v>0</v>
      </c>
      <c r="BM417" s="29">
        <v>0</v>
      </c>
      <c r="BN417" s="31">
        <f>100*BM417/$V417</f>
        <v>0</v>
      </c>
      <c r="BO417" s="29">
        <f>IF(BN417&gt;$V$8,1,0)</f>
        <v>0</v>
      </c>
      <c r="BP417" s="31">
        <f>IF($I417=BM$16,BN417,0)</f>
        <v>0</v>
      </c>
      <c r="BQ417" s="29">
        <v>0</v>
      </c>
      <c r="BR417" s="31">
        <f>100*BQ417/$V417</f>
        <v>0</v>
      </c>
      <c r="BS417" s="29">
        <f>IF(BR417&gt;$V$8,1,0)</f>
        <v>0</v>
      </c>
      <c r="BT417" s="31">
        <f>IF($I417=BQ$16,BR417,0)</f>
        <v>0</v>
      </c>
      <c r="BU417" s="29">
        <v>0</v>
      </c>
      <c r="BV417" s="31">
        <f>100*BU417/$V417</f>
        <v>0</v>
      </c>
      <c r="BW417" s="29">
        <f>IF(BV417&gt;$V$8,1,0)</f>
        <v>0</v>
      </c>
      <c r="BX417" s="31">
        <f>IF($I417=BU$16,BV417,0)</f>
        <v>0</v>
      </c>
      <c r="BY417" s="29">
        <v>0</v>
      </c>
      <c r="BZ417" s="29">
        <v>0</v>
      </c>
      <c r="CA417" s="28"/>
      <c r="CB417" s="20"/>
      <c r="CC417" s="21"/>
    </row>
    <row r="418" ht="15.75" customHeight="1">
      <c r="A418" t="s" s="32">
        <v>952</v>
      </c>
      <c r="B418" t="s" s="71">
        <f>_xlfn.IFS(H418=0,F418,K418=1,I418,L418=1,Q418)</f>
        <v>9</v>
      </c>
      <c r="C418" s="72">
        <f>_xlfn.IFS(H418=0,G418,K418=1,J418,L418=1,R418)</f>
        <v>33.371011772735</v>
      </c>
      <c r="D418" t="s" s="68">
        <f>IF(F418="Lab","over","under")</f>
        <v>111</v>
      </c>
      <c r="E418" t="s" s="68">
        <v>591</v>
      </c>
      <c r="F418" t="s" s="74">
        <v>9</v>
      </c>
      <c r="G418" s="81">
        <f>AD418</f>
        <v>33.371011772735</v>
      </c>
      <c r="H418" s="82">
        <f>K418+L418</f>
        <v>0</v>
      </c>
      <c r="I418" t="s" s="88">
        <v>153</v>
      </c>
      <c r="J418" s="96">
        <f>100*0.322449241</f>
        <v>32.2449241</v>
      </c>
      <c r="K418" s="110"/>
      <c r="L418" s="13"/>
      <c r="M418" s="13"/>
      <c r="N418" s="13"/>
      <c r="O418" t="s" s="68">
        <v>953</v>
      </c>
      <c r="P418" t="s" s="68">
        <v>952</v>
      </c>
      <c r="Q418" t="s" s="78">
        <v>5</v>
      </c>
      <c r="R418" s="83">
        <f>100*S418</f>
        <v>20.5148439</v>
      </c>
      <c r="S418" s="35">
        <v>0.205148439</v>
      </c>
      <c r="T418" s="16"/>
      <c r="U418" s="37">
        <v>78657</v>
      </c>
      <c r="V418" s="37">
        <v>46888</v>
      </c>
      <c r="W418" s="37">
        <v>121</v>
      </c>
      <c r="X418" s="37">
        <v>528</v>
      </c>
      <c r="Y418" s="37">
        <v>9619</v>
      </c>
      <c r="Z418" s="38">
        <f>100*Y418/$V418</f>
        <v>20.5148438832964</v>
      </c>
      <c r="AA418" s="37">
        <f>IF(Z418&gt;$V$8,1,0)</f>
        <v>0</v>
      </c>
      <c r="AB418" s="38">
        <f>IF($I418=Y$16,Z418,0)</f>
        <v>0</v>
      </c>
      <c r="AC418" s="37">
        <v>15647</v>
      </c>
      <c r="AD418" s="38">
        <f>100*AC418/$V418</f>
        <v>33.371011772735</v>
      </c>
      <c r="AE418" s="37">
        <f>IF(AD418&gt;$V$8,1,0)</f>
        <v>0</v>
      </c>
      <c r="AF418" s="38">
        <f>IF($I418=AC$16,AD418,0)</f>
        <v>0</v>
      </c>
      <c r="AG418" s="37">
        <v>1088</v>
      </c>
      <c r="AH418" s="38">
        <f>100*AG418/$V418</f>
        <v>2.32042313598362</v>
      </c>
      <c r="AI418" s="37">
        <f>IF(AH418&gt;$V$8,1,0)</f>
        <v>0</v>
      </c>
      <c r="AJ418" s="38">
        <f>IF($I418=AG$16,AH418,0)</f>
        <v>0</v>
      </c>
      <c r="AK418" s="37">
        <v>3621</v>
      </c>
      <c r="AL418" s="38">
        <f>100*AK418/$V418</f>
        <v>7.72265824944549</v>
      </c>
      <c r="AM418" s="37">
        <f>IF(AL418&gt;$V$8,1,0)</f>
        <v>0</v>
      </c>
      <c r="AN418" s="38">
        <f>IF($I418=AK$16,AL418,0)</f>
        <v>0</v>
      </c>
      <c r="AO418" s="37">
        <v>1794</v>
      </c>
      <c r="AP418" s="38">
        <f>100*AO418/$V418</f>
        <v>3.82613888414946</v>
      </c>
      <c r="AQ418" s="37">
        <f>IF(AP418&gt;$V$8,1,0)</f>
        <v>0</v>
      </c>
      <c r="AR418" s="38">
        <f>IF($I418=AO$16,AP418,0)</f>
        <v>0</v>
      </c>
      <c r="AS418" s="37">
        <v>0</v>
      </c>
      <c r="AT418" s="38">
        <f>100*AS418/$V418</f>
        <v>0</v>
      </c>
      <c r="AU418" s="37">
        <f>IF(AT418&gt;$V$8,1,0)</f>
        <v>0</v>
      </c>
      <c r="AV418" s="38">
        <f>IF($I418=AS$16,AT418,0)</f>
        <v>0</v>
      </c>
      <c r="AW418" s="37">
        <v>0</v>
      </c>
      <c r="AX418" s="38">
        <f>100*AW418/$V418</f>
        <v>0</v>
      </c>
      <c r="AY418" s="37">
        <f>IF(AX418&gt;$V$8,1,0)</f>
        <v>0</v>
      </c>
      <c r="AZ418" s="38">
        <f>IF($I418=AW$16,AX418,0)</f>
        <v>0</v>
      </c>
      <c r="BA418" s="37">
        <v>0</v>
      </c>
      <c r="BB418" s="38">
        <f>100*BA418/$V418</f>
        <v>0</v>
      </c>
      <c r="BC418" s="37">
        <f>IF(BB418&gt;$V$8,1,0)</f>
        <v>0</v>
      </c>
      <c r="BD418" s="38">
        <f>IF($I418=BA$16,BB418,0)</f>
        <v>0</v>
      </c>
      <c r="BE418" s="37">
        <v>0</v>
      </c>
      <c r="BF418" s="38">
        <f>100*BE418/$V418</f>
        <v>0</v>
      </c>
      <c r="BG418" s="37">
        <f>IF(BF418&gt;$V$8,1,0)</f>
        <v>0</v>
      </c>
      <c r="BH418" s="38">
        <f>IF($I418=BE$16,BF418,0)</f>
        <v>0</v>
      </c>
      <c r="BI418" s="37">
        <v>0</v>
      </c>
      <c r="BJ418" s="38">
        <f>100*BI418/$V418</f>
        <v>0</v>
      </c>
      <c r="BK418" s="37">
        <f>IF(BJ418&gt;$V$8,1,0)</f>
        <v>0</v>
      </c>
      <c r="BL418" s="38">
        <f>IF($I418=BI$16,BJ418,0)</f>
        <v>0</v>
      </c>
      <c r="BM418" s="37">
        <v>0</v>
      </c>
      <c r="BN418" s="38">
        <f>100*BM418/$V418</f>
        <v>0</v>
      </c>
      <c r="BO418" s="37">
        <f>IF(BN418&gt;$V$8,1,0)</f>
        <v>0</v>
      </c>
      <c r="BP418" s="38">
        <f>IF($I418=BM$16,BN418,0)</f>
        <v>0</v>
      </c>
      <c r="BQ418" s="37">
        <v>0</v>
      </c>
      <c r="BR418" s="38">
        <f>100*BQ418/$V418</f>
        <v>0</v>
      </c>
      <c r="BS418" s="37">
        <f>IF(BR418&gt;$V$8,1,0)</f>
        <v>0</v>
      </c>
      <c r="BT418" s="38">
        <f>IF($I418=BQ$16,BR418,0)</f>
        <v>0</v>
      </c>
      <c r="BU418" s="37">
        <v>0</v>
      </c>
      <c r="BV418" s="38">
        <f>100*BU418/$V418</f>
        <v>0</v>
      </c>
      <c r="BW418" s="37">
        <f>IF(BV418&gt;$V$8,1,0)</f>
        <v>0</v>
      </c>
      <c r="BX418" s="38">
        <f>IF($I418=BU$16,BV418,0)</f>
        <v>0</v>
      </c>
      <c r="BY418" s="37">
        <v>2093</v>
      </c>
      <c r="BZ418" s="37">
        <v>0</v>
      </c>
      <c r="CA418" s="16"/>
      <c r="CB418" s="20"/>
      <c r="CC418" s="21"/>
    </row>
    <row r="419" ht="15.75" customHeight="1">
      <c r="A419" t="s" s="32">
        <v>954</v>
      </c>
      <c r="B419" t="s" s="71">
        <f>_xlfn.IFS(H419=0,F419,K419=1,I419,L419=1,Q419)</f>
        <v>5</v>
      </c>
      <c r="C419" s="72">
        <f>_xlfn.IFS(H419=0,G419,K419=1,J419,L419=1,R419)</f>
        <v>33.1937691338015</v>
      </c>
      <c r="D419" t="s" s="73">
        <f>IF(F419="Lab","over","under")</f>
        <v>111</v>
      </c>
      <c r="E419" t="s" s="73">
        <v>591</v>
      </c>
      <c r="F419" t="s" s="74">
        <v>9</v>
      </c>
      <c r="G419" s="75">
        <f>AD419</f>
        <v>33.281559517378</v>
      </c>
      <c r="H419" s="76">
        <f>K419+L419</f>
        <v>1</v>
      </c>
      <c r="I419" t="s" s="77">
        <v>5</v>
      </c>
      <c r="J419" s="98">
        <f>AB419</f>
        <v>33.1937691338015</v>
      </c>
      <c r="K419" s="76">
        <v>1</v>
      </c>
      <c r="L419" s="25"/>
      <c r="M419" s="25"/>
      <c r="N419" s="25"/>
      <c r="O419" t="s" s="73">
        <v>955</v>
      </c>
      <c r="P419" t="s" s="73">
        <v>954</v>
      </c>
      <c r="Q419" t="s" s="78">
        <v>17</v>
      </c>
      <c r="R419" s="79">
        <f>100*S419</f>
        <v>19.6763011</v>
      </c>
      <c r="S419" s="80">
        <v>0.196763011</v>
      </c>
      <c r="T419" s="28"/>
      <c r="U419" s="29">
        <v>75915</v>
      </c>
      <c r="V419" s="29">
        <v>44424</v>
      </c>
      <c r="W419" s="29">
        <v>184</v>
      </c>
      <c r="X419" s="29">
        <v>39</v>
      </c>
      <c r="Y419" s="29">
        <v>14746</v>
      </c>
      <c r="Z419" s="31">
        <f>100*Y419/$V419</f>
        <v>33.1937691338015</v>
      </c>
      <c r="AA419" s="29">
        <f>IF(Z419&gt;$V$8,1,0)</f>
        <v>0</v>
      </c>
      <c r="AB419" s="31">
        <f>IF($I419=Y$16,Z419,0)</f>
        <v>33.1937691338015</v>
      </c>
      <c r="AC419" s="29">
        <v>14785</v>
      </c>
      <c r="AD419" s="31">
        <f>100*AC419/$V419</f>
        <v>33.281559517378</v>
      </c>
      <c r="AE419" s="29">
        <f>IF(AD419&gt;$V$8,1,0)</f>
        <v>0</v>
      </c>
      <c r="AF419" s="31">
        <f>IF($I419=AC$16,AD419,0)</f>
        <v>0</v>
      </c>
      <c r="AG419" s="29">
        <v>3192</v>
      </c>
      <c r="AH419" s="31">
        <f>100*AG419/$V419</f>
        <v>7.18530524041059</v>
      </c>
      <c r="AI419" s="29">
        <f>IF(AH419&gt;$V$8,1,0)</f>
        <v>0</v>
      </c>
      <c r="AJ419" s="31">
        <f>IF($I419=AG$16,AH419,0)</f>
        <v>0</v>
      </c>
      <c r="AK419" s="29">
        <v>8741</v>
      </c>
      <c r="AL419" s="31">
        <f>100*AK419/$V419</f>
        <v>19.6763010985053</v>
      </c>
      <c r="AM419" s="29">
        <f>IF(AL419&gt;$V$8,1,0)</f>
        <v>0</v>
      </c>
      <c r="AN419" s="31">
        <f>IF($I419=AK$16,AL419,0)</f>
        <v>0</v>
      </c>
      <c r="AO419" s="29">
        <v>2960</v>
      </c>
      <c r="AP419" s="31">
        <f>100*AO419/$V419</f>
        <v>6.66306500990456</v>
      </c>
      <c r="AQ419" s="29">
        <f>IF(AP419&gt;$V$8,1,0)</f>
        <v>0</v>
      </c>
      <c r="AR419" s="31">
        <f>IF($I419=AO$16,AP419,0)</f>
        <v>0</v>
      </c>
      <c r="AS419" s="29">
        <v>0</v>
      </c>
      <c r="AT419" s="31">
        <f>100*AS419/$V419</f>
        <v>0</v>
      </c>
      <c r="AU419" s="29">
        <f>IF(AT419&gt;$V$8,1,0)</f>
        <v>0</v>
      </c>
      <c r="AV419" s="31">
        <f>IF($I419=AS$16,AT419,0)</f>
        <v>0</v>
      </c>
      <c r="AW419" s="29">
        <v>0</v>
      </c>
      <c r="AX419" s="31">
        <f>100*AW419/$V419</f>
        <v>0</v>
      </c>
      <c r="AY419" s="29">
        <f>IF(AX419&gt;$V$8,1,0)</f>
        <v>0</v>
      </c>
      <c r="AZ419" s="31">
        <f>IF($I419=AW$16,AX419,0)</f>
        <v>0</v>
      </c>
      <c r="BA419" s="29">
        <v>0</v>
      </c>
      <c r="BB419" s="31">
        <f>100*BA419/$V419</f>
        <v>0</v>
      </c>
      <c r="BC419" s="29">
        <f>IF(BB419&gt;$V$8,1,0)</f>
        <v>0</v>
      </c>
      <c r="BD419" s="31">
        <f>IF($I419=BA$16,BB419,0)</f>
        <v>0</v>
      </c>
      <c r="BE419" s="29">
        <v>0</v>
      </c>
      <c r="BF419" s="31">
        <f>100*BE419/$V419</f>
        <v>0</v>
      </c>
      <c r="BG419" s="29">
        <f>IF(BF419&gt;$V$8,1,0)</f>
        <v>0</v>
      </c>
      <c r="BH419" s="31">
        <f>IF($I419=BE$16,BF419,0)</f>
        <v>0</v>
      </c>
      <c r="BI419" s="29">
        <v>0</v>
      </c>
      <c r="BJ419" s="31">
        <f>100*BI419/$V419</f>
        <v>0</v>
      </c>
      <c r="BK419" s="29">
        <f>IF(BJ419&gt;$V$8,1,0)</f>
        <v>0</v>
      </c>
      <c r="BL419" s="31">
        <f>IF($I419=BI$16,BJ419,0)</f>
        <v>0</v>
      </c>
      <c r="BM419" s="29">
        <v>0</v>
      </c>
      <c r="BN419" s="31">
        <f>100*BM419/$V419</f>
        <v>0</v>
      </c>
      <c r="BO419" s="29">
        <f>IF(BN419&gt;$V$8,1,0)</f>
        <v>0</v>
      </c>
      <c r="BP419" s="31">
        <f>IF($I419=BM$16,BN419,0)</f>
        <v>0</v>
      </c>
      <c r="BQ419" s="29">
        <v>0</v>
      </c>
      <c r="BR419" s="31">
        <f>100*BQ419/$V419</f>
        <v>0</v>
      </c>
      <c r="BS419" s="29">
        <f>IF(BR419&gt;$V$8,1,0)</f>
        <v>0</v>
      </c>
      <c r="BT419" s="31">
        <f>IF($I419=BQ$16,BR419,0)</f>
        <v>0</v>
      </c>
      <c r="BU419" s="29">
        <v>0</v>
      </c>
      <c r="BV419" s="31">
        <f>100*BU419/$V419</f>
        <v>0</v>
      </c>
      <c r="BW419" s="29">
        <f>IF(BV419&gt;$V$8,1,0)</f>
        <v>0</v>
      </c>
      <c r="BX419" s="31">
        <f>IF($I419=BU$16,BV419,0)</f>
        <v>0</v>
      </c>
      <c r="BY419" s="29">
        <v>508</v>
      </c>
      <c r="BZ419" s="29">
        <v>0</v>
      </c>
      <c r="CA419" s="28"/>
      <c r="CB419" s="20"/>
      <c r="CC419" s="21"/>
    </row>
    <row r="420" ht="15.75" customHeight="1">
      <c r="A420" t="s" s="32">
        <v>956</v>
      </c>
      <c r="B420" t="s" s="71">
        <f>_xlfn.IFS(H420=0,F420,K420=1,I420,L420=1,Q420)</f>
        <v>5</v>
      </c>
      <c r="C420" s="72">
        <f>_xlfn.IFS(H420=0,G420,K420=1,J420,L420=1,R420)</f>
        <v>30.0493191598059</v>
      </c>
      <c r="D420" t="s" s="68">
        <f>IF(F420="Lab","over","under")</f>
        <v>111</v>
      </c>
      <c r="E420" t="s" s="68">
        <v>591</v>
      </c>
      <c r="F420" t="s" s="74">
        <v>9</v>
      </c>
      <c r="G420" s="81">
        <f>AD420</f>
        <v>32.9023637828385</v>
      </c>
      <c r="H420" s="82">
        <f>K420+L420</f>
        <v>1</v>
      </c>
      <c r="I420" t="s" s="77">
        <v>5</v>
      </c>
      <c r="J420" s="87">
        <f>AB420</f>
        <v>30.0493191598059</v>
      </c>
      <c r="K420" s="82">
        <v>1</v>
      </c>
      <c r="L420" s="13"/>
      <c r="M420" s="13"/>
      <c r="N420" s="13"/>
      <c r="O420" t="s" s="68">
        <v>957</v>
      </c>
      <c r="P420" t="s" s="68">
        <v>956</v>
      </c>
      <c r="Q420" t="s" s="78">
        <v>17</v>
      </c>
      <c r="R420" s="83">
        <f>100*S420</f>
        <v>16.8883736</v>
      </c>
      <c r="S420" s="35">
        <v>0.168883736</v>
      </c>
      <c r="T420" s="16"/>
      <c r="U420" s="37">
        <v>78479</v>
      </c>
      <c r="V420" s="37">
        <v>50893</v>
      </c>
      <c r="W420" s="37">
        <v>193</v>
      </c>
      <c r="X420" s="37">
        <v>1452</v>
      </c>
      <c r="Y420" s="37">
        <v>15293</v>
      </c>
      <c r="Z420" s="38">
        <f>100*Y420/$V420</f>
        <v>30.0493191598059</v>
      </c>
      <c r="AA420" s="37">
        <f>IF(Z420&gt;$V$8,1,0)</f>
        <v>0</v>
      </c>
      <c r="AB420" s="38">
        <f>IF($I420=Y$16,Z420,0)</f>
        <v>30.0493191598059</v>
      </c>
      <c r="AC420" s="37">
        <v>16745</v>
      </c>
      <c r="AD420" s="38">
        <f>100*AC420/$V420</f>
        <v>32.9023637828385</v>
      </c>
      <c r="AE420" s="37">
        <f>IF(AD420&gt;$V$8,1,0)</f>
        <v>0</v>
      </c>
      <c r="AF420" s="38">
        <f>IF($I420=AC$16,AD420,0)</f>
        <v>0</v>
      </c>
      <c r="AG420" s="37">
        <v>3154</v>
      </c>
      <c r="AH420" s="38">
        <f>100*AG420/$V420</f>
        <v>6.19731593735877</v>
      </c>
      <c r="AI420" s="37">
        <f>IF(AH420&gt;$V$8,1,0)</f>
        <v>0</v>
      </c>
      <c r="AJ420" s="38">
        <f>IF($I420=AG$16,AH420,0)</f>
        <v>0</v>
      </c>
      <c r="AK420" s="37">
        <v>8595</v>
      </c>
      <c r="AL420" s="38">
        <f>100*AK420/$V420</f>
        <v>16.8883736466705</v>
      </c>
      <c r="AM420" s="37">
        <f>IF(AL420&gt;$V$8,1,0)</f>
        <v>0</v>
      </c>
      <c r="AN420" s="38">
        <f>IF($I420=AK$16,AL420,0)</f>
        <v>0</v>
      </c>
      <c r="AO420" s="37">
        <v>5761</v>
      </c>
      <c r="AP420" s="38">
        <f>100*AO420/$V420</f>
        <v>11.3198278741674</v>
      </c>
      <c r="AQ420" s="37">
        <f>IF(AP420&gt;$V$8,1,0)</f>
        <v>0</v>
      </c>
      <c r="AR420" s="38">
        <f>IF($I420=AO$16,AP420,0)</f>
        <v>0</v>
      </c>
      <c r="AS420" s="37">
        <v>0</v>
      </c>
      <c r="AT420" s="38">
        <f>100*AS420/$V420</f>
        <v>0</v>
      </c>
      <c r="AU420" s="37">
        <f>IF(AT420&gt;$V$8,1,0)</f>
        <v>0</v>
      </c>
      <c r="AV420" s="38">
        <f>IF($I420=AS$16,AT420,0)</f>
        <v>0</v>
      </c>
      <c r="AW420" s="37">
        <v>0</v>
      </c>
      <c r="AX420" s="38">
        <f>100*AW420/$V420</f>
        <v>0</v>
      </c>
      <c r="AY420" s="37">
        <f>IF(AX420&gt;$V$8,1,0)</f>
        <v>0</v>
      </c>
      <c r="AZ420" s="38">
        <f>IF($I420=AW$16,AX420,0)</f>
        <v>0</v>
      </c>
      <c r="BA420" s="37">
        <v>0</v>
      </c>
      <c r="BB420" s="38">
        <f>100*BA420/$V420</f>
        <v>0</v>
      </c>
      <c r="BC420" s="37">
        <f>IF(BB420&gt;$V$8,1,0)</f>
        <v>0</v>
      </c>
      <c r="BD420" s="38">
        <f>IF($I420=BA$16,BB420,0)</f>
        <v>0</v>
      </c>
      <c r="BE420" s="37">
        <v>0</v>
      </c>
      <c r="BF420" s="38">
        <f>100*BE420/$V420</f>
        <v>0</v>
      </c>
      <c r="BG420" s="37">
        <f>IF(BF420&gt;$V$8,1,0)</f>
        <v>0</v>
      </c>
      <c r="BH420" s="38">
        <f>IF($I420=BE$16,BF420,0)</f>
        <v>0</v>
      </c>
      <c r="BI420" s="37">
        <v>0</v>
      </c>
      <c r="BJ420" s="38">
        <f>100*BI420/$V420</f>
        <v>0</v>
      </c>
      <c r="BK420" s="37">
        <f>IF(BJ420&gt;$V$8,1,0)</f>
        <v>0</v>
      </c>
      <c r="BL420" s="38">
        <f>IF($I420=BI$16,BJ420,0)</f>
        <v>0</v>
      </c>
      <c r="BM420" s="37">
        <v>0</v>
      </c>
      <c r="BN420" s="38">
        <f>100*BM420/$V420</f>
        <v>0</v>
      </c>
      <c r="BO420" s="37">
        <f>IF(BN420&gt;$V$8,1,0)</f>
        <v>0</v>
      </c>
      <c r="BP420" s="38">
        <f>IF($I420=BM$16,BN420,0)</f>
        <v>0</v>
      </c>
      <c r="BQ420" s="37">
        <v>0</v>
      </c>
      <c r="BR420" s="38">
        <f>100*BQ420/$V420</f>
        <v>0</v>
      </c>
      <c r="BS420" s="37">
        <f>IF(BR420&gt;$V$8,1,0)</f>
        <v>0</v>
      </c>
      <c r="BT420" s="38">
        <f>IF($I420=BQ$16,BR420,0)</f>
        <v>0</v>
      </c>
      <c r="BU420" s="37">
        <v>0</v>
      </c>
      <c r="BV420" s="38">
        <f>100*BU420/$V420</f>
        <v>0</v>
      </c>
      <c r="BW420" s="37">
        <f>IF(BV420&gt;$V$8,1,0)</f>
        <v>0</v>
      </c>
      <c r="BX420" s="38">
        <f>IF($I420=BU$16,BV420,0)</f>
        <v>0</v>
      </c>
      <c r="BY420" s="37">
        <v>369</v>
      </c>
      <c r="BZ420" s="37">
        <v>0</v>
      </c>
      <c r="CA420" s="16"/>
      <c r="CB420" s="20"/>
      <c r="CC420" s="21"/>
    </row>
    <row r="421" ht="15.75" customHeight="1">
      <c r="A421" t="s" s="32">
        <v>958</v>
      </c>
      <c r="B421" t="s" s="71">
        <f>_xlfn.IFS(H421=0,F421,K421=1,I421,L421=1,Q421)</f>
        <v>9</v>
      </c>
      <c r="C421" s="72">
        <f>_xlfn.IFS(H421=0,G421,K421=1,J421,L421=1,R421)</f>
        <v>32.8235234831687</v>
      </c>
      <c r="D421" t="s" s="73">
        <f>IF(F421="Lab","over","under")</f>
        <v>111</v>
      </c>
      <c r="E421" t="s" s="73">
        <v>591</v>
      </c>
      <c r="F421" t="s" s="74">
        <v>9</v>
      </c>
      <c r="G421" s="75">
        <f>AD421</f>
        <v>32.8235234831687</v>
      </c>
      <c r="H421" s="76">
        <f>K421+L421</f>
        <v>0</v>
      </c>
      <c r="I421" t="s" s="88">
        <v>226</v>
      </c>
      <c r="J421" s="89">
        <f>100*0.291952227</f>
        <v>29.1952227</v>
      </c>
      <c r="K421" s="90"/>
      <c r="L421" s="25"/>
      <c r="M421" s="25"/>
      <c r="N421" s="25"/>
      <c r="O421" t="s" s="73">
        <v>959</v>
      </c>
      <c r="P421" t="s" s="73">
        <v>958</v>
      </c>
      <c r="Q421" t="s" s="78">
        <v>17</v>
      </c>
      <c r="R421" s="79">
        <f>100*S421</f>
        <v>17.0656118</v>
      </c>
      <c r="S421" s="80">
        <v>0.170656118</v>
      </c>
      <c r="T421" s="28"/>
      <c r="U421" s="29">
        <v>72507</v>
      </c>
      <c r="V421" s="29">
        <v>39688</v>
      </c>
      <c r="W421" s="29">
        <v>95</v>
      </c>
      <c r="X421" s="29">
        <v>1440</v>
      </c>
      <c r="Y421" s="29">
        <v>4273</v>
      </c>
      <c r="Z421" s="31">
        <f>100*Y421/$V421</f>
        <v>10.7664785325539</v>
      </c>
      <c r="AA421" s="29">
        <f>IF(Z421&gt;$V$8,1,0)</f>
        <v>0</v>
      </c>
      <c r="AB421" s="31">
        <f>IF($I421=Y$16,Z421,0)</f>
        <v>0</v>
      </c>
      <c r="AC421" s="29">
        <v>13027</v>
      </c>
      <c r="AD421" s="31">
        <f>100*AC421/$V421</f>
        <v>32.8235234831687</v>
      </c>
      <c r="AE421" s="29">
        <f>IF(AD421&gt;$V$8,1,0)</f>
        <v>0</v>
      </c>
      <c r="AF421" s="31">
        <f>IF($I421=AC$16,AD421,0)</f>
        <v>0</v>
      </c>
      <c r="AG421" s="29">
        <v>2816</v>
      </c>
      <c r="AH421" s="31">
        <f>100*AG421/$V421</f>
        <v>7.09534368070953</v>
      </c>
      <c r="AI421" s="29">
        <f>IF(AH421&gt;$V$8,1,0)</f>
        <v>0</v>
      </c>
      <c r="AJ421" s="31">
        <f>IF($I421=AG$16,AH421,0)</f>
        <v>0</v>
      </c>
      <c r="AK421" s="29">
        <v>6773</v>
      </c>
      <c r="AL421" s="31">
        <f>100*AK421/$V421</f>
        <v>17.0656117718202</v>
      </c>
      <c r="AM421" s="29">
        <f>IF(AL421&gt;$V$8,1,0)</f>
        <v>0</v>
      </c>
      <c r="AN421" s="31">
        <f>IF($I421=AK$16,AL421,0)</f>
        <v>0</v>
      </c>
      <c r="AO421" s="29">
        <v>1212</v>
      </c>
      <c r="AP421" s="31">
        <f>100*AO421/$V421</f>
        <v>3.05381979439629</v>
      </c>
      <c r="AQ421" s="29">
        <f>IF(AP421&gt;$V$8,1,0)</f>
        <v>0</v>
      </c>
      <c r="AR421" s="31">
        <f>IF($I421=AO$16,AP421,0)</f>
        <v>0</v>
      </c>
      <c r="AS421" s="29">
        <v>0</v>
      </c>
      <c r="AT421" s="31">
        <f>100*AS421/$V421</f>
        <v>0</v>
      </c>
      <c r="AU421" s="29">
        <f>IF(AT421&gt;$V$8,1,0)</f>
        <v>0</v>
      </c>
      <c r="AV421" s="31">
        <f>IF($I421=AS$16,AT421,0)</f>
        <v>0</v>
      </c>
      <c r="AW421" s="29">
        <v>0</v>
      </c>
      <c r="AX421" s="31">
        <f>100*AW421/$V421</f>
        <v>0</v>
      </c>
      <c r="AY421" s="29">
        <f>IF(AX421&gt;$V$8,1,0)</f>
        <v>0</v>
      </c>
      <c r="AZ421" s="31">
        <f>IF($I421=AW$16,AX421,0)</f>
        <v>0</v>
      </c>
      <c r="BA421" s="29">
        <v>0</v>
      </c>
      <c r="BB421" s="31">
        <f>100*BA421/$V421</f>
        <v>0</v>
      </c>
      <c r="BC421" s="29">
        <f>IF(BB421&gt;$V$8,1,0)</f>
        <v>0</v>
      </c>
      <c r="BD421" s="31">
        <f>IF($I421=BA$16,BB421,0)</f>
        <v>0</v>
      </c>
      <c r="BE421" s="29">
        <v>0</v>
      </c>
      <c r="BF421" s="31">
        <f>100*BE421/$V421</f>
        <v>0</v>
      </c>
      <c r="BG421" s="29">
        <f>IF(BF421&gt;$V$8,1,0)</f>
        <v>0</v>
      </c>
      <c r="BH421" s="31">
        <f>IF($I421=BE$16,BF421,0)</f>
        <v>0</v>
      </c>
      <c r="BI421" s="29">
        <v>0</v>
      </c>
      <c r="BJ421" s="31">
        <f>100*BI421/$V421</f>
        <v>0</v>
      </c>
      <c r="BK421" s="29">
        <f>IF(BJ421&gt;$V$8,1,0)</f>
        <v>0</v>
      </c>
      <c r="BL421" s="31">
        <f>IF($I421=BI$16,BJ421,0)</f>
        <v>0</v>
      </c>
      <c r="BM421" s="29">
        <v>0</v>
      </c>
      <c r="BN421" s="31">
        <f>100*BM421/$V421</f>
        <v>0</v>
      </c>
      <c r="BO421" s="29">
        <f>IF(BN421&gt;$V$8,1,0)</f>
        <v>0</v>
      </c>
      <c r="BP421" s="31">
        <f>IF($I421=BM$16,BN421,0)</f>
        <v>0</v>
      </c>
      <c r="BQ421" s="29">
        <v>0</v>
      </c>
      <c r="BR421" s="31">
        <f>100*BQ421/$V421</f>
        <v>0</v>
      </c>
      <c r="BS421" s="29">
        <f>IF(BR421&gt;$V$8,1,0)</f>
        <v>0</v>
      </c>
      <c r="BT421" s="31">
        <f>IF($I421=BQ$16,BR421,0)</f>
        <v>0</v>
      </c>
      <c r="BU421" s="29">
        <v>0</v>
      </c>
      <c r="BV421" s="31">
        <f>100*BU421/$V421</f>
        <v>0</v>
      </c>
      <c r="BW421" s="29">
        <f>IF(BV421&gt;$V$8,1,0)</f>
        <v>0</v>
      </c>
      <c r="BX421" s="31">
        <f>IF($I421=BU$16,BV421,0)</f>
        <v>0</v>
      </c>
      <c r="BY421" s="29">
        <v>505</v>
      </c>
      <c r="BZ421" s="29">
        <v>0</v>
      </c>
      <c r="CA421" s="28"/>
      <c r="CB421" s="20"/>
      <c r="CC421" s="21"/>
    </row>
    <row r="422" ht="15.75" customHeight="1">
      <c r="A422" t="s" s="32">
        <v>960</v>
      </c>
      <c r="B422" t="s" s="71">
        <f>_xlfn.IFS(H422=0,F422,K422=1,I422,L422=1,Q422)</f>
        <v>5</v>
      </c>
      <c r="C422" s="72">
        <f>_xlfn.IFS(H422=0,G422,K422=1,J422,L422=1,R422)</f>
        <v>31.0761211857965</v>
      </c>
      <c r="D422" t="s" s="68">
        <f>IF(F422="Lab","over","under")</f>
        <v>111</v>
      </c>
      <c r="E422" t="s" s="68">
        <v>591</v>
      </c>
      <c r="F422" t="s" s="74">
        <v>9</v>
      </c>
      <c r="G422" s="81">
        <f>AD422</f>
        <v>32.5247040938213</v>
      </c>
      <c r="H422" s="82">
        <f>K422+L422</f>
        <v>1</v>
      </c>
      <c r="I422" t="s" s="77">
        <v>5</v>
      </c>
      <c r="J422" s="91">
        <f>AB422</f>
        <v>31.0761211857965</v>
      </c>
      <c r="K422" s="82">
        <v>1</v>
      </c>
      <c r="L422" s="13"/>
      <c r="M422" s="13"/>
      <c r="N422" s="13"/>
      <c r="O422" t="s" s="68">
        <v>961</v>
      </c>
      <c r="P422" t="s" s="68">
        <v>960</v>
      </c>
      <c r="Q422" t="s" s="78">
        <v>17</v>
      </c>
      <c r="R422" s="83">
        <f>100*S422</f>
        <v>17.5285047</v>
      </c>
      <c r="S422" s="35">
        <v>0.175285047</v>
      </c>
      <c r="T422" s="16"/>
      <c r="U422" s="37">
        <v>76742</v>
      </c>
      <c r="V422" s="37">
        <v>46045</v>
      </c>
      <c r="W422" s="37">
        <v>171</v>
      </c>
      <c r="X422" s="37">
        <v>667</v>
      </c>
      <c r="Y422" s="37">
        <v>14309</v>
      </c>
      <c r="Z422" s="38">
        <f>100*Y422/$V422</f>
        <v>31.0761211857965</v>
      </c>
      <c r="AA422" s="37">
        <f>IF(Z422&gt;$V$8,1,0)</f>
        <v>0</v>
      </c>
      <c r="AB422" s="38">
        <f>IF($I422=Y$16,Z422,0)</f>
        <v>31.0761211857965</v>
      </c>
      <c r="AC422" s="37">
        <v>14976</v>
      </c>
      <c r="AD422" s="38">
        <f>100*AC422/$V422</f>
        <v>32.5247040938213</v>
      </c>
      <c r="AE422" s="37">
        <f>IF(AD422&gt;$V$8,1,0)</f>
        <v>0</v>
      </c>
      <c r="AF422" s="38">
        <f>IF($I422=AC$16,AD422,0)</f>
        <v>0</v>
      </c>
      <c r="AG422" s="37">
        <v>6497</v>
      </c>
      <c r="AH422" s="38">
        <f>100*AG422/$V422</f>
        <v>14.1101096753176</v>
      </c>
      <c r="AI422" s="37">
        <f>IF(AH422&gt;$V$8,1,0)</f>
        <v>0</v>
      </c>
      <c r="AJ422" s="38">
        <f>IF($I422=AG$16,AH422,0)</f>
        <v>0</v>
      </c>
      <c r="AK422" s="37">
        <v>8071</v>
      </c>
      <c r="AL422" s="38">
        <f>100*AK422/$V422</f>
        <v>17.5285047236399</v>
      </c>
      <c r="AM422" s="37">
        <f>IF(AL422&gt;$V$8,1,0)</f>
        <v>0</v>
      </c>
      <c r="AN422" s="38">
        <f>IF($I422=AK$16,AL422,0)</f>
        <v>0</v>
      </c>
      <c r="AO422" s="37">
        <v>2115</v>
      </c>
      <c r="AP422" s="38">
        <f>100*AO422/$V422</f>
        <v>4.59333260940384</v>
      </c>
      <c r="AQ422" s="37">
        <f>IF(AP422&gt;$V$8,1,0)</f>
        <v>0</v>
      </c>
      <c r="AR422" s="38">
        <f>IF($I422=AO$16,AP422,0)</f>
        <v>0</v>
      </c>
      <c r="AS422" s="37">
        <v>0</v>
      </c>
      <c r="AT422" s="38">
        <f>100*AS422/$V422</f>
        <v>0</v>
      </c>
      <c r="AU422" s="37">
        <f>IF(AT422&gt;$V$8,1,0)</f>
        <v>0</v>
      </c>
      <c r="AV422" s="38">
        <f>IF($I422=AS$16,AT422,0)</f>
        <v>0</v>
      </c>
      <c r="AW422" s="37">
        <v>0</v>
      </c>
      <c r="AX422" s="38">
        <f>100*AW422/$V422</f>
        <v>0</v>
      </c>
      <c r="AY422" s="37">
        <f>IF(AX422&gt;$V$8,1,0)</f>
        <v>0</v>
      </c>
      <c r="AZ422" s="38">
        <f>IF($I422=AW$16,AX422,0)</f>
        <v>0</v>
      </c>
      <c r="BA422" s="37">
        <v>0</v>
      </c>
      <c r="BB422" s="38">
        <f>100*BA422/$V422</f>
        <v>0</v>
      </c>
      <c r="BC422" s="37">
        <f>IF(BB422&gt;$V$8,1,0)</f>
        <v>0</v>
      </c>
      <c r="BD422" s="38">
        <f>IF($I422=BA$16,BB422,0)</f>
        <v>0</v>
      </c>
      <c r="BE422" s="37">
        <v>0</v>
      </c>
      <c r="BF422" s="38">
        <f>100*BE422/$V422</f>
        <v>0</v>
      </c>
      <c r="BG422" s="37">
        <f>IF(BF422&gt;$V$8,1,0)</f>
        <v>0</v>
      </c>
      <c r="BH422" s="38">
        <f>IF($I422=BE$16,BF422,0)</f>
        <v>0</v>
      </c>
      <c r="BI422" s="37">
        <v>0</v>
      </c>
      <c r="BJ422" s="38">
        <f>100*BI422/$V422</f>
        <v>0</v>
      </c>
      <c r="BK422" s="37">
        <f>IF(BJ422&gt;$V$8,1,0)</f>
        <v>0</v>
      </c>
      <c r="BL422" s="38">
        <f>IF($I422=BI$16,BJ422,0)</f>
        <v>0</v>
      </c>
      <c r="BM422" s="37">
        <v>0</v>
      </c>
      <c r="BN422" s="38">
        <f>100*BM422/$V422</f>
        <v>0</v>
      </c>
      <c r="BO422" s="37">
        <f>IF(BN422&gt;$V$8,1,0)</f>
        <v>0</v>
      </c>
      <c r="BP422" s="38">
        <f>IF($I422=BM$16,BN422,0)</f>
        <v>0</v>
      </c>
      <c r="BQ422" s="37">
        <v>0</v>
      </c>
      <c r="BR422" s="38">
        <f>100*BQ422/$V422</f>
        <v>0</v>
      </c>
      <c r="BS422" s="37">
        <f>IF(BR422&gt;$V$8,1,0)</f>
        <v>0</v>
      </c>
      <c r="BT422" s="38">
        <f>IF($I422=BQ$16,BR422,0)</f>
        <v>0</v>
      </c>
      <c r="BU422" s="37">
        <v>0</v>
      </c>
      <c r="BV422" s="38">
        <f>100*BU422/$V422</f>
        <v>0</v>
      </c>
      <c r="BW422" s="37">
        <f>IF(BV422&gt;$V$8,1,0)</f>
        <v>0</v>
      </c>
      <c r="BX422" s="38">
        <f>IF($I422=BU$16,BV422,0)</f>
        <v>0</v>
      </c>
      <c r="BY422" s="37">
        <v>1303</v>
      </c>
      <c r="BZ422" s="37">
        <v>0</v>
      </c>
      <c r="CA422" s="16"/>
      <c r="CB422" s="20"/>
      <c r="CC422" s="21"/>
    </row>
    <row r="423" ht="15.75" customHeight="1">
      <c r="A423" t="s" s="32">
        <v>962</v>
      </c>
      <c r="B423" t="s" s="71">
        <f>_xlfn.IFS(H423=0,F423,K423=1,I423,L423=1,Q423)</f>
        <v>17</v>
      </c>
      <c r="C423" s="72">
        <f>_xlfn.IFS(H423=0,G423,K423=1,J423,L423=1,R423)</f>
        <v>21.5880788</v>
      </c>
      <c r="D423" t="s" s="73">
        <f>IF(F423="Lab","over","under")</f>
        <v>111</v>
      </c>
      <c r="E423" t="s" s="73">
        <v>591</v>
      </c>
      <c r="F423" t="s" s="74">
        <v>9</v>
      </c>
      <c r="G423" s="75">
        <f>AD423</f>
        <v>32.4896221394359</v>
      </c>
      <c r="H423" s="76">
        <f>K423+L423</f>
        <v>1</v>
      </c>
      <c r="I423" t="s" s="77">
        <v>5</v>
      </c>
      <c r="J423" s="75">
        <f>AB423</f>
        <v>28.7025013304949</v>
      </c>
      <c r="K423" s="76">
        <v>0</v>
      </c>
      <c r="L423" s="76">
        <v>1</v>
      </c>
      <c r="M423" t="s" s="73">
        <v>963</v>
      </c>
      <c r="N423" s="25"/>
      <c r="O423" t="s" s="73">
        <v>964</v>
      </c>
      <c r="P423" t="s" s="73">
        <v>962</v>
      </c>
      <c r="Q423" t="s" s="78">
        <v>17</v>
      </c>
      <c r="R423" s="79">
        <f>100*S423</f>
        <v>21.5880788</v>
      </c>
      <c r="S423" s="80">
        <v>0.215880788</v>
      </c>
      <c r="T423" s="28"/>
      <c r="U423" s="29">
        <v>76233</v>
      </c>
      <c r="V423" s="29">
        <v>46975</v>
      </c>
      <c r="W423" s="29">
        <v>164</v>
      </c>
      <c r="X423" s="29">
        <v>1779</v>
      </c>
      <c r="Y423" s="29">
        <v>13483</v>
      </c>
      <c r="Z423" s="31">
        <f>100*Y423/$V423</f>
        <v>28.7025013304949</v>
      </c>
      <c r="AA423" s="29">
        <f>IF(Z423&gt;$V$8,1,0)</f>
        <v>0</v>
      </c>
      <c r="AB423" s="31">
        <f>IF($I423=Y$16,Z423,0)</f>
        <v>28.7025013304949</v>
      </c>
      <c r="AC423" s="29">
        <v>15262</v>
      </c>
      <c r="AD423" s="31">
        <f>100*AC423/$V423</f>
        <v>32.4896221394359</v>
      </c>
      <c r="AE423" s="29">
        <f>IF(AD423&gt;$V$8,1,0)</f>
        <v>0</v>
      </c>
      <c r="AF423" s="31">
        <f>IF($I423=AC$16,AD423,0)</f>
        <v>0</v>
      </c>
      <c r="AG423" s="29">
        <v>2445</v>
      </c>
      <c r="AH423" s="31">
        <f>100*AG423/$V423</f>
        <v>5.20489622139436</v>
      </c>
      <c r="AI423" s="29">
        <f>IF(AH423&gt;$V$8,1,0)</f>
        <v>0</v>
      </c>
      <c r="AJ423" s="31">
        <f>IF($I423=AG$16,AH423,0)</f>
        <v>0</v>
      </c>
      <c r="AK423" s="29">
        <v>10141</v>
      </c>
      <c r="AL423" s="31">
        <f>100*AK423/$V423</f>
        <v>21.5880787653007</v>
      </c>
      <c r="AM423" s="29">
        <f>IF(AL423&gt;$V$8,1,0)</f>
        <v>0</v>
      </c>
      <c r="AN423" s="31">
        <f>IF($I423=AK$16,AL423,0)</f>
        <v>0</v>
      </c>
      <c r="AO423" s="29">
        <v>4355</v>
      </c>
      <c r="AP423" s="31">
        <f>100*AO423/$V423</f>
        <v>9.270888770622671</v>
      </c>
      <c r="AQ423" s="29">
        <f>IF(AP423&gt;$V$8,1,0)</f>
        <v>0</v>
      </c>
      <c r="AR423" s="31">
        <f>IF($I423=AO$16,AP423,0)</f>
        <v>0</v>
      </c>
      <c r="AS423" s="29">
        <v>0</v>
      </c>
      <c r="AT423" s="31">
        <f>100*AS423/$V423</f>
        <v>0</v>
      </c>
      <c r="AU423" s="29">
        <f>IF(AT423&gt;$V$8,1,0)</f>
        <v>0</v>
      </c>
      <c r="AV423" s="31">
        <f>IF($I423=AS$16,AT423,0)</f>
        <v>0</v>
      </c>
      <c r="AW423" s="29">
        <v>0</v>
      </c>
      <c r="AX423" s="31">
        <f>100*AW423/$V423</f>
        <v>0</v>
      </c>
      <c r="AY423" s="29">
        <f>IF(AX423&gt;$V$8,1,0)</f>
        <v>0</v>
      </c>
      <c r="AZ423" s="31">
        <f>IF($I423=AW$16,AX423,0)</f>
        <v>0</v>
      </c>
      <c r="BA423" s="29">
        <v>0</v>
      </c>
      <c r="BB423" s="31">
        <f>100*BA423/$V423</f>
        <v>0</v>
      </c>
      <c r="BC423" s="29">
        <f>IF(BB423&gt;$V$8,1,0)</f>
        <v>0</v>
      </c>
      <c r="BD423" s="31">
        <f>IF($I423=BA$16,BB423,0)</f>
        <v>0</v>
      </c>
      <c r="BE423" s="29">
        <v>0</v>
      </c>
      <c r="BF423" s="31">
        <f>100*BE423/$V423</f>
        <v>0</v>
      </c>
      <c r="BG423" s="29">
        <f>IF(BF423&gt;$V$8,1,0)</f>
        <v>0</v>
      </c>
      <c r="BH423" s="31">
        <f>IF($I423=BE$16,BF423,0)</f>
        <v>0</v>
      </c>
      <c r="BI423" s="29">
        <v>0</v>
      </c>
      <c r="BJ423" s="31">
        <f>100*BI423/$V423</f>
        <v>0</v>
      </c>
      <c r="BK423" s="29">
        <f>IF(BJ423&gt;$V$8,1,0)</f>
        <v>0</v>
      </c>
      <c r="BL423" s="31">
        <f>IF($I423=BI$16,BJ423,0)</f>
        <v>0</v>
      </c>
      <c r="BM423" s="29">
        <v>0</v>
      </c>
      <c r="BN423" s="31">
        <f>100*BM423/$V423</f>
        <v>0</v>
      </c>
      <c r="BO423" s="29">
        <f>IF(BN423&gt;$V$8,1,0)</f>
        <v>0</v>
      </c>
      <c r="BP423" s="31">
        <f>IF($I423=BM$16,BN423,0)</f>
        <v>0</v>
      </c>
      <c r="BQ423" s="29">
        <v>0</v>
      </c>
      <c r="BR423" s="31">
        <f>100*BQ423/$V423</f>
        <v>0</v>
      </c>
      <c r="BS423" s="29">
        <f>IF(BR423&gt;$V$8,1,0)</f>
        <v>0</v>
      </c>
      <c r="BT423" s="31">
        <f>IF($I423=BQ$16,BR423,0)</f>
        <v>0</v>
      </c>
      <c r="BU423" s="29">
        <v>0</v>
      </c>
      <c r="BV423" s="31">
        <f>100*BU423/$V423</f>
        <v>0</v>
      </c>
      <c r="BW423" s="29">
        <f>IF(BV423&gt;$V$8,1,0)</f>
        <v>0</v>
      </c>
      <c r="BX423" s="31">
        <f>IF($I423=BU$16,BV423,0)</f>
        <v>0</v>
      </c>
      <c r="BY423" s="29">
        <v>0</v>
      </c>
      <c r="BZ423" s="29">
        <v>0</v>
      </c>
      <c r="CA423" s="28"/>
      <c r="CB423" s="20"/>
      <c r="CC423" s="21"/>
    </row>
    <row r="424" ht="15.75" customHeight="1">
      <c r="A424" t="s" s="32">
        <v>965</v>
      </c>
      <c r="B424" t="s" s="71">
        <f>_xlfn.IFS(H424=0,F424,K424=1,I424,L424=1,Q424)</f>
        <v>5</v>
      </c>
      <c r="C424" s="72">
        <f>_xlfn.IFS(H424=0,G424,K424=1,J424,L424=1,R424)</f>
        <v>31.7634696217042</v>
      </c>
      <c r="D424" t="s" s="68">
        <f>IF(F424="Lab","over","under")</f>
        <v>111</v>
      </c>
      <c r="E424" t="s" s="68">
        <v>591</v>
      </c>
      <c r="F424" t="s" s="74">
        <v>9</v>
      </c>
      <c r="G424" s="81">
        <f>AD424</f>
        <v>32.0452808559419</v>
      </c>
      <c r="H424" s="82">
        <f>K424+L424</f>
        <v>1</v>
      </c>
      <c r="I424" t="s" s="77">
        <v>5</v>
      </c>
      <c r="J424" s="81">
        <f>AB424</f>
        <v>31.7634696217042</v>
      </c>
      <c r="K424" s="82">
        <v>1</v>
      </c>
      <c r="L424" s="13"/>
      <c r="M424" s="13"/>
      <c r="N424" s="13"/>
      <c r="O424" t="s" s="68">
        <v>966</v>
      </c>
      <c r="P424" t="s" s="68">
        <v>965</v>
      </c>
      <c r="Q424" t="s" s="78">
        <v>17</v>
      </c>
      <c r="R424" s="83">
        <f>100*S424</f>
        <v>12.8462935</v>
      </c>
      <c r="S424" s="35">
        <v>0.128462935</v>
      </c>
      <c r="T424" s="16"/>
      <c r="U424" s="37">
        <v>73378</v>
      </c>
      <c r="V424" s="37">
        <v>41872</v>
      </c>
      <c r="W424" s="37">
        <v>143</v>
      </c>
      <c r="X424" s="37">
        <v>118</v>
      </c>
      <c r="Y424" s="37">
        <v>13300</v>
      </c>
      <c r="Z424" s="38">
        <f>100*Y424/$V424</f>
        <v>31.7634696217042</v>
      </c>
      <c r="AA424" s="37">
        <f>IF(Z424&gt;$V$8,1,0)</f>
        <v>0</v>
      </c>
      <c r="AB424" s="38">
        <f>IF($I424=Y$16,Z424,0)</f>
        <v>31.7634696217042</v>
      </c>
      <c r="AC424" s="37">
        <v>13418</v>
      </c>
      <c r="AD424" s="38">
        <f>100*AC424/$V424</f>
        <v>32.0452808559419</v>
      </c>
      <c r="AE424" s="37">
        <f>IF(AD424&gt;$V$8,1,0)</f>
        <v>0</v>
      </c>
      <c r="AF424" s="38">
        <f>IF($I424=AC$16,AD424,0)</f>
        <v>0</v>
      </c>
      <c r="AG424" s="37">
        <v>1746</v>
      </c>
      <c r="AH424" s="38">
        <f>100*AG424/$V424</f>
        <v>4.16985097439817</v>
      </c>
      <c r="AI424" s="37">
        <f>IF(AH424&gt;$V$8,1,0)</f>
        <v>0</v>
      </c>
      <c r="AJ424" s="38">
        <f>IF($I424=AG$16,AH424,0)</f>
        <v>0</v>
      </c>
      <c r="AK424" s="37">
        <v>5379</v>
      </c>
      <c r="AL424" s="38">
        <f>100*AK424/$V424</f>
        <v>12.8462934658005</v>
      </c>
      <c r="AM424" s="37">
        <f>IF(AL424&gt;$V$8,1,0)</f>
        <v>0</v>
      </c>
      <c r="AN424" s="38">
        <f>IF($I424=AK$16,AL424,0)</f>
        <v>0</v>
      </c>
      <c r="AO424" s="37">
        <v>2542</v>
      </c>
      <c r="AP424" s="38">
        <f>100*AO424/$V424</f>
        <v>6.07088269010317</v>
      </c>
      <c r="AQ424" s="37">
        <f>IF(AP424&gt;$V$8,1,0)</f>
        <v>0</v>
      </c>
      <c r="AR424" s="38">
        <f>IF($I424=AO$16,AP424,0)</f>
        <v>0</v>
      </c>
      <c r="AS424" s="37">
        <v>0</v>
      </c>
      <c r="AT424" s="38">
        <f>100*AS424/$V424</f>
        <v>0</v>
      </c>
      <c r="AU424" s="37">
        <f>IF(AT424&gt;$V$8,1,0)</f>
        <v>0</v>
      </c>
      <c r="AV424" s="38">
        <f>IF($I424=AS$16,AT424,0)</f>
        <v>0</v>
      </c>
      <c r="AW424" s="37">
        <v>0</v>
      </c>
      <c r="AX424" s="38">
        <f>100*AW424/$V424</f>
        <v>0</v>
      </c>
      <c r="AY424" s="37">
        <f>IF(AX424&gt;$V$8,1,0)</f>
        <v>0</v>
      </c>
      <c r="AZ424" s="38">
        <f>IF($I424=AW$16,AX424,0)</f>
        <v>0</v>
      </c>
      <c r="BA424" s="37">
        <v>0</v>
      </c>
      <c r="BB424" s="38">
        <f>100*BA424/$V424</f>
        <v>0</v>
      </c>
      <c r="BC424" s="37">
        <f>IF(BB424&gt;$V$8,1,0)</f>
        <v>0</v>
      </c>
      <c r="BD424" s="38">
        <f>IF($I424=BA$16,BB424,0)</f>
        <v>0</v>
      </c>
      <c r="BE424" s="37">
        <v>0</v>
      </c>
      <c r="BF424" s="38">
        <f>100*BE424/$V424</f>
        <v>0</v>
      </c>
      <c r="BG424" s="37">
        <f>IF(BF424&gt;$V$8,1,0)</f>
        <v>0</v>
      </c>
      <c r="BH424" s="38">
        <f>IF($I424=BE$16,BF424,0)</f>
        <v>0</v>
      </c>
      <c r="BI424" s="37">
        <v>0</v>
      </c>
      <c r="BJ424" s="38">
        <f>100*BI424/$V424</f>
        <v>0</v>
      </c>
      <c r="BK424" s="37">
        <f>IF(BJ424&gt;$V$8,1,0)</f>
        <v>0</v>
      </c>
      <c r="BL424" s="38">
        <f>IF($I424=BI$16,BJ424,0)</f>
        <v>0</v>
      </c>
      <c r="BM424" s="37">
        <v>0</v>
      </c>
      <c r="BN424" s="38">
        <f>100*BM424/$V424</f>
        <v>0</v>
      </c>
      <c r="BO424" s="37">
        <f>IF(BN424&gt;$V$8,1,0)</f>
        <v>0</v>
      </c>
      <c r="BP424" s="38">
        <f>IF($I424=BM$16,BN424,0)</f>
        <v>0</v>
      </c>
      <c r="BQ424" s="37">
        <v>0</v>
      </c>
      <c r="BR424" s="38">
        <f>100*BQ424/$V424</f>
        <v>0</v>
      </c>
      <c r="BS424" s="37">
        <f>IF(BR424&gt;$V$8,1,0)</f>
        <v>0</v>
      </c>
      <c r="BT424" s="38">
        <f>IF($I424=BQ$16,BR424,0)</f>
        <v>0</v>
      </c>
      <c r="BU424" s="37">
        <v>0</v>
      </c>
      <c r="BV424" s="38">
        <f>100*BU424/$V424</f>
        <v>0</v>
      </c>
      <c r="BW424" s="37">
        <f>IF(BV424&gt;$V$8,1,0)</f>
        <v>0</v>
      </c>
      <c r="BX424" s="38">
        <f>IF($I424=BU$16,BV424,0)</f>
        <v>0</v>
      </c>
      <c r="BY424" s="37">
        <v>0</v>
      </c>
      <c r="BZ424" s="37">
        <v>0</v>
      </c>
      <c r="CA424" s="16"/>
      <c r="CB424" s="20"/>
      <c r="CC424" s="21"/>
    </row>
    <row r="425" ht="19.95" customHeight="1">
      <c r="A425" t="s" s="32">
        <v>967</v>
      </c>
      <c r="B425" t="s" s="71">
        <f>_xlfn.IFS(H425=0,F425,K425=1,I425,L425=1,Q425)</f>
        <v>5</v>
      </c>
      <c r="C425" s="72">
        <f>_xlfn.IFS(H425=0,G425,K425=1,J425,L425=1,R425)</f>
        <v>29.7958684258825</v>
      </c>
      <c r="D425" t="s" s="73">
        <f>IF(F425="Lab","over","under")</f>
        <v>111</v>
      </c>
      <c r="E425" t="s" s="73">
        <v>591</v>
      </c>
      <c r="F425" t="s" s="74">
        <v>9</v>
      </c>
      <c r="G425" s="75">
        <f>AD425</f>
        <v>31.9330301608989</v>
      </c>
      <c r="H425" s="76">
        <f>K425+L425</f>
        <v>1</v>
      </c>
      <c r="I425" t="s" s="77">
        <v>5</v>
      </c>
      <c r="J425" s="75">
        <f>AB425</f>
        <v>29.7958684258825</v>
      </c>
      <c r="K425" s="76">
        <v>1</v>
      </c>
      <c r="L425" s="25"/>
      <c r="M425" s="25"/>
      <c r="N425" s="25"/>
      <c r="O425" t="s" s="73">
        <v>968</v>
      </c>
      <c r="P425" t="s" s="73">
        <v>967</v>
      </c>
      <c r="Q425" t="s" s="78">
        <v>17</v>
      </c>
      <c r="R425" s="79">
        <f>100*S425</f>
        <v>16.6568102</v>
      </c>
      <c r="S425" s="80">
        <v>0.166568102</v>
      </c>
      <c r="T425" s="28"/>
      <c r="U425" s="29">
        <v>75924</v>
      </c>
      <c r="V425" s="29">
        <v>49037</v>
      </c>
      <c r="W425" s="29">
        <v>171</v>
      </c>
      <c r="X425" s="29">
        <v>1048</v>
      </c>
      <c r="Y425" s="29">
        <v>14611</v>
      </c>
      <c r="Z425" s="31">
        <f>100*Y425/$V425</f>
        <v>29.7958684258825</v>
      </c>
      <c r="AA425" s="29">
        <f>IF(Z425&gt;$V$8,1,0)</f>
        <v>0</v>
      </c>
      <c r="AB425" s="31">
        <f>IF($I425=Y$16,Z425,0)</f>
        <v>29.7958684258825</v>
      </c>
      <c r="AC425" s="29">
        <v>15659</v>
      </c>
      <c r="AD425" s="31">
        <f>100*AC425/$V425</f>
        <v>31.9330301608989</v>
      </c>
      <c r="AE425" s="29">
        <f>IF(AD425&gt;$V$8,1,0)</f>
        <v>0</v>
      </c>
      <c r="AF425" s="31">
        <f>IF($I425=AC$16,AD425,0)</f>
        <v>0</v>
      </c>
      <c r="AG425" s="29">
        <v>8017</v>
      </c>
      <c r="AH425" s="31">
        <f>100*AG425/$V425</f>
        <v>16.3488794175826</v>
      </c>
      <c r="AI425" s="29">
        <f>IF(AH425&gt;$V$8,1,0)</f>
        <v>0</v>
      </c>
      <c r="AJ425" s="31">
        <f>IF($I425=AG$16,AH425,0)</f>
        <v>0</v>
      </c>
      <c r="AK425" s="29">
        <v>8168</v>
      </c>
      <c r="AL425" s="31">
        <f>100*AK425/$V425</f>
        <v>16.6568101637539</v>
      </c>
      <c r="AM425" s="29">
        <f>IF(AL425&gt;$V$8,1,0)</f>
        <v>0</v>
      </c>
      <c r="AN425" s="31">
        <f>IF($I425=AK$16,AL425,0)</f>
        <v>0</v>
      </c>
      <c r="AO425" s="29">
        <v>2153</v>
      </c>
      <c r="AP425" s="31">
        <f>100*AO425/$V425</f>
        <v>4.39056222852132</v>
      </c>
      <c r="AQ425" s="29">
        <f>IF(AP425&gt;$V$8,1,0)</f>
        <v>0</v>
      </c>
      <c r="AR425" s="31">
        <f>IF($I425=AO$16,AP425,0)</f>
        <v>0</v>
      </c>
      <c r="AS425" s="29">
        <v>0</v>
      </c>
      <c r="AT425" s="31">
        <f>100*AS425/$V425</f>
        <v>0</v>
      </c>
      <c r="AU425" s="29">
        <f>IF(AT425&gt;$V$8,1,0)</f>
        <v>0</v>
      </c>
      <c r="AV425" s="31">
        <f>IF($I425=AS$16,AT425,0)</f>
        <v>0</v>
      </c>
      <c r="AW425" s="29">
        <v>0</v>
      </c>
      <c r="AX425" s="31">
        <f>100*AW425/$V425</f>
        <v>0</v>
      </c>
      <c r="AY425" s="29">
        <f>IF(AX425&gt;$V$8,1,0)</f>
        <v>0</v>
      </c>
      <c r="AZ425" s="31">
        <f>IF($I425=AW$16,AX425,0)</f>
        <v>0</v>
      </c>
      <c r="BA425" s="29">
        <v>0</v>
      </c>
      <c r="BB425" s="31">
        <f>100*BA425/$V425</f>
        <v>0</v>
      </c>
      <c r="BC425" s="29">
        <f>IF(BB425&gt;$V$8,1,0)</f>
        <v>0</v>
      </c>
      <c r="BD425" s="31">
        <f>IF($I425=BA$16,BB425,0)</f>
        <v>0</v>
      </c>
      <c r="BE425" s="29">
        <v>0</v>
      </c>
      <c r="BF425" s="31">
        <f>100*BE425/$V425</f>
        <v>0</v>
      </c>
      <c r="BG425" s="29">
        <f>IF(BF425&gt;$V$8,1,0)</f>
        <v>0</v>
      </c>
      <c r="BH425" s="31">
        <f>IF($I425=BE$16,BF425,0)</f>
        <v>0</v>
      </c>
      <c r="BI425" s="29">
        <v>0</v>
      </c>
      <c r="BJ425" s="31">
        <f>100*BI425/$V425</f>
        <v>0</v>
      </c>
      <c r="BK425" s="29">
        <f>IF(BJ425&gt;$V$8,1,0)</f>
        <v>0</v>
      </c>
      <c r="BL425" s="31">
        <f>IF($I425=BI$16,BJ425,0)</f>
        <v>0</v>
      </c>
      <c r="BM425" s="29">
        <v>0</v>
      </c>
      <c r="BN425" s="31">
        <f>100*BM425/$V425</f>
        <v>0</v>
      </c>
      <c r="BO425" s="29">
        <f>IF(BN425&gt;$V$8,1,0)</f>
        <v>0</v>
      </c>
      <c r="BP425" s="31">
        <f>IF($I425=BM$16,BN425,0)</f>
        <v>0</v>
      </c>
      <c r="BQ425" s="29">
        <v>0</v>
      </c>
      <c r="BR425" s="31">
        <f>100*BQ425/$V425</f>
        <v>0</v>
      </c>
      <c r="BS425" s="29">
        <f>IF(BR425&gt;$V$8,1,0)</f>
        <v>0</v>
      </c>
      <c r="BT425" s="31">
        <f>IF($I425=BQ$16,BR425,0)</f>
        <v>0</v>
      </c>
      <c r="BU425" s="29">
        <v>0</v>
      </c>
      <c r="BV425" s="31">
        <f>100*BU425/$V425</f>
        <v>0</v>
      </c>
      <c r="BW425" s="29">
        <f>IF(BV425&gt;$V$8,1,0)</f>
        <v>0</v>
      </c>
      <c r="BX425" s="31">
        <f>IF($I425=BU$16,BV425,0)</f>
        <v>0</v>
      </c>
      <c r="BY425" s="29">
        <v>382</v>
      </c>
      <c r="BZ425" s="29">
        <v>0</v>
      </c>
      <c r="CA425" s="28"/>
      <c r="CB425" s="20"/>
      <c r="CC425" s="21"/>
    </row>
    <row r="426" ht="15.75" customHeight="1">
      <c r="A426" t="s" s="32">
        <v>969</v>
      </c>
      <c r="B426" t="s" s="71">
        <f>_xlfn.IFS(H426=0,F426,K426=1,I426,L426=1,Q426)</f>
        <v>5</v>
      </c>
      <c r="C426" s="72">
        <f>_xlfn.IFS(H426=0,G426,K426=1,J426,L426=1,R426)</f>
        <v>31.8013259916845</v>
      </c>
      <c r="D426" t="s" s="68">
        <f>IF(F426="Lab","over","under")</f>
        <v>111</v>
      </c>
      <c r="E426" t="s" s="68">
        <v>591</v>
      </c>
      <c r="F426" t="s" s="74">
        <v>9</v>
      </c>
      <c r="G426" s="81">
        <f>AD426</f>
        <v>31.8417799752781</v>
      </c>
      <c r="H426" s="82">
        <f>K426+L426</f>
        <v>1</v>
      </c>
      <c r="I426" t="s" s="77">
        <v>5</v>
      </c>
      <c r="J426" s="81">
        <f>AB426</f>
        <v>31.8013259916845</v>
      </c>
      <c r="K426" s="82">
        <v>1</v>
      </c>
      <c r="L426" s="13"/>
      <c r="M426" s="13"/>
      <c r="N426" s="13"/>
      <c r="O426" t="s" s="68">
        <v>970</v>
      </c>
      <c r="P426" t="s" s="68">
        <v>969</v>
      </c>
      <c r="Q426" t="s" s="78">
        <v>17</v>
      </c>
      <c r="R426" s="83">
        <f>100*S426</f>
        <v>16.696258</v>
      </c>
      <c r="S426" s="35">
        <v>0.16696258</v>
      </c>
      <c r="T426" s="16"/>
      <c r="U426" s="37">
        <v>72509</v>
      </c>
      <c r="V426" s="37">
        <v>44495</v>
      </c>
      <c r="W426" s="37">
        <v>148</v>
      </c>
      <c r="X426" s="37">
        <v>18</v>
      </c>
      <c r="Y426" s="37">
        <v>14150</v>
      </c>
      <c r="Z426" s="38">
        <f>100*Y426/$V426</f>
        <v>31.8013259916845</v>
      </c>
      <c r="AA426" s="37">
        <f>IF(Z426&gt;$V$8,1,0)</f>
        <v>0</v>
      </c>
      <c r="AB426" s="38">
        <f>IF($I426=Y$16,Z426,0)</f>
        <v>31.8013259916845</v>
      </c>
      <c r="AC426" s="37">
        <v>14168</v>
      </c>
      <c r="AD426" s="38">
        <f>100*AC426/$V426</f>
        <v>31.8417799752781</v>
      </c>
      <c r="AE426" s="37">
        <f>IF(AD426&gt;$V$8,1,0)</f>
        <v>0</v>
      </c>
      <c r="AF426" s="38">
        <f>IF($I426=AC$16,AD426,0)</f>
        <v>0</v>
      </c>
      <c r="AG426" s="37">
        <v>5507</v>
      </c>
      <c r="AH426" s="38">
        <f>100*AG426/$V426</f>
        <v>12.3766715361277</v>
      </c>
      <c r="AI426" s="37">
        <f>IF(AH426&gt;$V$8,1,0)</f>
        <v>0</v>
      </c>
      <c r="AJ426" s="38">
        <f>IF($I426=AG$16,AH426,0)</f>
        <v>0</v>
      </c>
      <c r="AK426" s="37">
        <v>7429</v>
      </c>
      <c r="AL426" s="38">
        <f>100*AK426/$V426</f>
        <v>16.6962580065176</v>
      </c>
      <c r="AM426" s="37">
        <f>IF(AL426&gt;$V$8,1,0)</f>
        <v>0</v>
      </c>
      <c r="AN426" s="38">
        <f>IF($I426=AK$16,AL426,0)</f>
        <v>0</v>
      </c>
      <c r="AO426" s="37">
        <v>2218</v>
      </c>
      <c r="AP426" s="38">
        <f>100*AO426/$V426</f>
        <v>4.98482975615238</v>
      </c>
      <c r="AQ426" s="37">
        <f>IF(AP426&gt;$V$8,1,0)</f>
        <v>0</v>
      </c>
      <c r="AR426" s="38">
        <f>IF($I426=AO$16,AP426,0)</f>
        <v>0</v>
      </c>
      <c r="AS426" s="37">
        <v>0</v>
      </c>
      <c r="AT426" s="38">
        <f>100*AS426/$V426</f>
        <v>0</v>
      </c>
      <c r="AU426" s="37">
        <f>IF(AT426&gt;$V$8,1,0)</f>
        <v>0</v>
      </c>
      <c r="AV426" s="38">
        <f>IF($I426=AS$16,AT426,0)</f>
        <v>0</v>
      </c>
      <c r="AW426" s="37">
        <v>0</v>
      </c>
      <c r="AX426" s="38">
        <f>100*AW426/$V426</f>
        <v>0</v>
      </c>
      <c r="AY426" s="37">
        <f>IF(AX426&gt;$V$8,1,0)</f>
        <v>0</v>
      </c>
      <c r="AZ426" s="38">
        <f>IF($I426=AW$16,AX426,0)</f>
        <v>0</v>
      </c>
      <c r="BA426" s="37">
        <v>0</v>
      </c>
      <c r="BB426" s="38">
        <f>100*BA426/$V426</f>
        <v>0</v>
      </c>
      <c r="BC426" s="37">
        <f>IF(BB426&gt;$V$8,1,0)</f>
        <v>0</v>
      </c>
      <c r="BD426" s="38">
        <f>IF($I426=BA$16,BB426,0)</f>
        <v>0</v>
      </c>
      <c r="BE426" s="37">
        <v>0</v>
      </c>
      <c r="BF426" s="38">
        <f>100*BE426/$V426</f>
        <v>0</v>
      </c>
      <c r="BG426" s="37">
        <f>IF(BF426&gt;$V$8,1,0)</f>
        <v>0</v>
      </c>
      <c r="BH426" s="38">
        <f>IF($I426=BE$16,BF426,0)</f>
        <v>0</v>
      </c>
      <c r="BI426" s="37">
        <v>0</v>
      </c>
      <c r="BJ426" s="38">
        <f>100*BI426/$V426</f>
        <v>0</v>
      </c>
      <c r="BK426" s="37">
        <f>IF(BJ426&gt;$V$8,1,0)</f>
        <v>0</v>
      </c>
      <c r="BL426" s="38">
        <f>IF($I426=BI$16,BJ426,0)</f>
        <v>0</v>
      </c>
      <c r="BM426" s="37">
        <v>0</v>
      </c>
      <c r="BN426" s="38">
        <f>100*BM426/$V426</f>
        <v>0</v>
      </c>
      <c r="BO426" s="37">
        <f>IF(BN426&gt;$V$8,1,0)</f>
        <v>0</v>
      </c>
      <c r="BP426" s="38">
        <f>IF($I426=BM$16,BN426,0)</f>
        <v>0</v>
      </c>
      <c r="BQ426" s="37">
        <v>0</v>
      </c>
      <c r="BR426" s="38">
        <f>100*BQ426/$V426</f>
        <v>0</v>
      </c>
      <c r="BS426" s="37">
        <f>IF(BR426&gt;$V$8,1,0)</f>
        <v>0</v>
      </c>
      <c r="BT426" s="38">
        <f>IF($I426=BQ$16,BR426,0)</f>
        <v>0</v>
      </c>
      <c r="BU426" s="37">
        <v>0</v>
      </c>
      <c r="BV426" s="38">
        <f>100*BU426/$V426</f>
        <v>0</v>
      </c>
      <c r="BW426" s="37">
        <f>IF(BV426&gt;$V$8,1,0)</f>
        <v>0</v>
      </c>
      <c r="BX426" s="38">
        <f>IF($I426=BU$16,BV426,0)</f>
        <v>0</v>
      </c>
      <c r="BY426" s="37">
        <v>844</v>
      </c>
      <c r="BZ426" s="37">
        <v>0</v>
      </c>
      <c r="CA426" s="16"/>
      <c r="CB426" s="20"/>
      <c r="CC426" s="21"/>
    </row>
    <row r="427" ht="19.95" customHeight="1">
      <c r="A427" t="s" s="32">
        <v>971</v>
      </c>
      <c r="B427" t="s" s="71">
        <f>_xlfn.IFS(H427=0,F427,K427=1,I427,L427=1,Q427)</f>
        <v>5</v>
      </c>
      <c r="C427" s="72">
        <f>_xlfn.IFS(H427=0,G427,K427=1,J427,L427=1,R427)</f>
        <v>27.9166497585521</v>
      </c>
      <c r="D427" t="s" s="73">
        <f>IF(F427="Lab","over","under")</f>
        <v>111</v>
      </c>
      <c r="E427" t="s" s="73">
        <v>591</v>
      </c>
      <c r="F427" t="s" s="74">
        <v>9</v>
      </c>
      <c r="G427" s="75">
        <f>AD427</f>
        <v>31.7940185853995</v>
      </c>
      <c r="H427" s="76">
        <f>K427+L427</f>
        <v>1</v>
      </c>
      <c r="I427" t="s" s="77">
        <v>5</v>
      </c>
      <c r="J427" s="75">
        <f>AB427</f>
        <v>27.9166497585521</v>
      </c>
      <c r="K427" s="76">
        <v>1</v>
      </c>
      <c r="L427" s="25"/>
      <c r="M427" s="25"/>
      <c r="N427" s="25"/>
      <c r="O427" t="s" s="73">
        <v>972</v>
      </c>
      <c r="P427" t="s" s="73">
        <v>971</v>
      </c>
      <c r="Q427" t="s" s="78">
        <v>17</v>
      </c>
      <c r="R427" s="79">
        <f>100*S427</f>
        <v>18.8917745</v>
      </c>
      <c r="S427" s="80">
        <v>0.188917745</v>
      </c>
      <c r="T427" s="28"/>
      <c r="U427" s="29">
        <v>72654</v>
      </c>
      <c r="V427" s="29">
        <v>49286</v>
      </c>
      <c r="W427" s="29">
        <v>136</v>
      </c>
      <c r="X427" s="29">
        <v>1911</v>
      </c>
      <c r="Y427" s="29">
        <v>13759</v>
      </c>
      <c r="Z427" s="31">
        <f>100*Y427/$V427</f>
        <v>27.9166497585521</v>
      </c>
      <c r="AA427" s="29">
        <f>IF(Z427&gt;$V$8,1,0)</f>
        <v>0</v>
      </c>
      <c r="AB427" s="31">
        <f>IF($I427=Y$16,Z427,0)</f>
        <v>27.9166497585521</v>
      </c>
      <c r="AC427" s="29">
        <v>15670</v>
      </c>
      <c r="AD427" s="31">
        <f>100*AC427/$V427</f>
        <v>31.7940185853995</v>
      </c>
      <c r="AE427" s="29">
        <f>IF(AD427&gt;$V$8,1,0)</f>
        <v>0</v>
      </c>
      <c r="AF427" s="31">
        <f>IF($I427=AC$16,AD427,0)</f>
        <v>0</v>
      </c>
      <c r="AG427" s="29">
        <v>8284</v>
      </c>
      <c r="AH427" s="31">
        <f>100*AG427/$V427</f>
        <v>16.8080185042406</v>
      </c>
      <c r="AI427" s="29">
        <f>IF(AH427&gt;$V$8,1,0)</f>
        <v>0</v>
      </c>
      <c r="AJ427" s="31">
        <f>IF($I427=AG$16,AH427,0)</f>
        <v>0</v>
      </c>
      <c r="AK427" s="29">
        <v>9311</v>
      </c>
      <c r="AL427" s="31">
        <f>100*AK427/$V427</f>
        <v>18.8917745404374</v>
      </c>
      <c r="AM427" s="29">
        <f>IF(AL427&gt;$V$8,1,0)</f>
        <v>0</v>
      </c>
      <c r="AN427" s="31">
        <f>IF($I427=AK$16,AL427,0)</f>
        <v>0</v>
      </c>
      <c r="AO427" s="29">
        <v>1999</v>
      </c>
      <c r="AP427" s="31">
        <f>100*AO427/$V427</f>
        <v>4.0559185164144</v>
      </c>
      <c r="AQ427" s="29">
        <f>IF(AP427&gt;$V$8,1,0)</f>
        <v>0</v>
      </c>
      <c r="AR427" s="31">
        <f>IF($I427=AO$16,AP427,0)</f>
        <v>0</v>
      </c>
      <c r="AS427" s="29">
        <v>0</v>
      </c>
      <c r="AT427" s="31">
        <f>100*AS427/$V427</f>
        <v>0</v>
      </c>
      <c r="AU427" s="29">
        <f>IF(AT427&gt;$V$8,1,0)</f>
        <v>0</v>
      </c>
      <c r="AV427" s="31">
        <f>IF($I427=AS$16,AT427,0)</f>
        <v>0</v>
      </c>
      <c r="AW427" s="29">
        <v>0</v>
      </c>
      <c r="AX427" s="31">
        <f>100*AW427/$V427</f>
        <v>0</v>
      </c>
      <c r="AY427" s="29">
        <f>IF(AX427&gt;$V$8,1,0)</f>
        <v>0</v>
      </c>
      <c r="AZ427" s="31">
        <f>IF($I427=AW$16,AX427,0)</f>
        <v>0</v>
      </c>
      <c r="BA427" s="29">
        <v>0</v>
      </c>
      <c r="BB427" s="31">
        <f>100*BA427/$V427</f>
        <v>0</v>
      </c>
      <c r="BC427" s="29">
        <f>IF(BB427&gt;$V$8,1,0)</f>
        <v>0</v>
      </c>
      <c r="BD427" s="31">
        <f>IF($I427=BA$16,BB427,0)</f>
        <v>0</v>
      </c>
      <c r="BE427" s="29">
        <v>0</v>
      </c>
      <c r="BF427" s="31">
        <f>100*BE427/$V427</f>
        <v>0</v>
      </c>
      <c r="BG427" s="29">
        <f>IF(BF427&gt;$V$8,1,0)</f>
        <v>0</v>
      </c>
      <c r="BH427" s="31">
        <f>IF($I427=BE$16,BF427,0)</f>
        <v>0</v>
      </c>
      <c r="BI427" s="29">
        <v>0</v>
      </c>
      <c r="BJ427" s="31">
        <f>100*BI427/$V427</f>
        <v>0</v>
      </c>
      <c r="BK427" s="29">
        <f>IF(BJ427&gt;$V$8,1,0)</f>
        <v>0</v>
      </c>
      <c r="BL427" s="31">
        <f>IF($I427=BI$16,BJ427,0)</f>
        <v>0</v>
      </c>
      <c r="BM427" s="29">
        <v>0</v>
      </c>
      <c r="BN427" s="31">
        <f>100*BM427/$V427</f>
        <v>0</v>
      </c>
      <c r="BO427" s="29">
        <f>IF(BN427&gt;$V$8,1,0)</f>
        <v>0</v>
      </c>
      <c r="BP427" s="31">
        <f>IF($I427=BM$16,BN427,0)</f>
        <v>0</v>
      </c>
      <c r="BQ427" s="29">
        <v>0</v>
      </c>
      <c r="BR427" s="31">
        <f>100*BQ427/$V427</f>
        <v>0</v>
      </c>
      <c r="BS427" s="29">
        <f>IF(BR427&gt;$V$8,1,0)</f>
        <v>0</v>
      </c>
      <c r="BT427" s="31">
        <f>IF($I427=BQ$16,BR427,0)</f>
        <v>0</v>
      </c>
      <c r="BU427" s="29">
        <v>0</v>
      </c>
      <c r="BV427" s="31">
        <f>100*BU427/$V427</f>
        <v>0</v>
      </c>
      <c r="BW427" s="29">
        <f>IF(BV427&gt;$V$8,1,0)</f>
        <v>0</v>
      </c>
      <c r="BX427" s="31">
        <f>IF($I427=BU$16,BV427,0)</f>
        <v>0</v>
      </c>
      <c r="BY427" s="29">
        <v>619</v>
      </c>
      <c r="BZ427" s="29">
        <v>0</v>
      </c>
      <c r="CA427" s="28"/>
      <c r="CB427" s="20"/>
      <c r="CC427" s="21"/>
    </row>
    <row r="428" ht="15.75" customHeight="1">
      <c r="A428" t="s" s="32">
        <v>973</v>
      </c>
      <c r="B428" t="s" s="71">
        <f>_xlfn.IFS(H428=0,F428,K428=1,I428,L428=1,Q428)</f>
        <v>13</v>
      </c>
      <c r="C428" s="72">
        <f>_xlfn.IFS(H428=0,G428,K428=1,J428,L428=1,R428)</f>
        <v>23.1073289861275</v>
      </c>
      <c r="D428" t="s" s="68">
        <f>IF(F428="Lab","over","under")</f>
        <v>111</v>
      </c>
      <c r="E428" t="s" s="68">
        <v>591</v>
      </c>
      <c r="F428" t="s" s="74">
        <v>9</v>
      </c>
      <c r="G428" s="81">
        <f>AD428</f>
        <v>31.7178176691256</v>
      </c>
      <c r="H428" s="82">
        <f>K428+L428</f>
        <v>1</v>
      </c>
      <c r="I428" t="s" s="77">
        <v>13</v>
      </c>
      <c r="J428" s="81">
        <f>AJ428</f>
        <v>23.1073289861275</v>
      </c>
      <c r="K428" s="82">
        <v>1</v>
      </c>
      <c r="L428" s="13"/>
      <c r="M428" s="13"/>
      <c r="N428" s="13"/>
      <c r="O428" t="s" s="68">
        <v>974</v>
      </c>
      <c r="P428" t="s" s="68">
        <v>973</v>
      </c>
      <c r="Q428" t="s" s="78">
        <v>5</v>
      </c>
      <c r="R428" s="83">
        <f>100*S428</f>
        <v>20.2875198</v>
      </c>
      <c r="S428" s="35">
        <v>0.202875198</v>
      </c>
      <c r="T428" s="16"/>
      <c r="U428" s="37">
        <v>74954</v>
      </c>
      <c r="V428" s="37">
        <v>39719</v>
      </c>
      <c r="W428" s="37">
        <v>130</v>
      </c>
      <c r="X428" s="37">
        <v>3420</v>
      </c>
      <c r="Y428" s="37">
        <v>8058</v>
      </c>
      <c r="Z428" s="38">
        <f>100*Y428/$V428</f>
        <v>20.2875198267832</v>
      </c>
      <c r="AA428" s="37">
        <f>IF(Z428&gt;$V$8,1,0)</f>
        <v>0</v>
      </c>
      <c r="AB428" s="38">
        <f>IF($I428=Y$16,Z428,0)</f>
        <v>0</v>
      </c>
      <c r="AC428" s="37">
        <v>12598</v>
      </c>
      <c r="AD428" s="38">
        <f>100*AC428/$V428</f>
        <v>31.7178176691256</v>
      </c>
      <c r="AE428" s="37">
        <f>IF(AD428&gt;$V$8,1,0)</f>
        <v>0</v>
      </c>
      <c r="AF428" s="38">
        <f>IF($I428=AC$16,AD428,0)</f>
        <v>0</v>
      </c>
      <c r="AG428" s="37">
        <v>9178</v>
      </c>
      <c r="AH428" s="38">
        <f>100*AG428/$V428</f>
        <v>23.1073289861275</v>
      </c>
      <c r="AI428" s="37">
        <f>IF(AH428&gt;$V$8,1,0)</f>
        <v>0</v>
      </c>
      <c r="AJ428" s="38">
        <f>IF($I428=AG$16,AH428,0)</f>
        <v>23.1073289861275</v>
      </c>
      <c r="AK428" s="37">
        <v>7755</v>
      </c>
      <c r="AL428" s="38">
        <f>100*AK428/$V428</f>
        <v>19.5246607417105</v>
      </c>
      <c r="AM428" s="37">
        <f>IF(AL428&gt;$V$8,1,0)</f>
        <v>0</v>
      </c>
      <c r="AN428" s="38">
        <f>IF($I428=AK$16,AL428,0)</f>
        <v>0</v>
      </c>
      <c r="AO428" s="37">
        <v>1518</v>
      </c>
      <c r="AP428" s="38">
        <f>100*AO428/$V428</f>
        <v>3.82184848561142</v>
      </c>
      <c r="AQ428" s="37">
        <f>IF(AP428&gt;$V$8,1,0)</f>
        <v>0</v>
      </c>
      <c r="AR428" s="38">
        <f>IF($I428=AO$16,AP428,0)</f>
        <v>0</v>
      </c>
      <c r="AS428" s="37">
        <v>0</v>
      </c>
      <c r="AT428" s="38">
        <f>100*AS428/$V428</f>
        <v>0</v>
      </c>
      <c r="AU428" s="37">
        <f>IF(AT428&gt;$V$8,1,0)</f>
        <v>0</v>
      </c>
      <c r="AV428" s="38">
        <f>IF($I428=AS$16,AT428,0)</f>
        <v>0</v>
      </c>
      <c r="AW428" s="37">
        <v>0</v>
      </c>
      <c r="AX428" s="38">
        <f>100*AW428/$V428</f>
        <v>0</v>
      </c>
      <c r="AY428" s="37">
        <f>IF(AX428&gt;$V$8,1,0)</f>
        <v>0</v>
      </c>
      <c r="AZ428" s="38">
        <f>IF($I428=AW$16,AX428,0)</f>
        <v>0</v>
      </c>
      <c r="BA428" s="37">
        <v>0</v>
      </c>
      <c r="BB428" s="38">
        <f>100*BA428/$V428</f>
        <v>0</v>
      </c>
      <c r="BC428" s="37">
        <f>IF(BB428&gt;$V$8,1,0)</f>
        <v>0</v>
      </c>
      <c r="BD428" s="38">
        <f>IF($I428=BA$16,BB428,0)</f>
        <v>0</v>
      </c>
      <c r="BE428" s="37">
        <v>0</v>
      </c>
      <c r="BF428" s="38">
        <f>100*BE428/$V428</f>
        <v>0</v>
      </c>
      <c r="BG428" s="37">
        <f>IF(BF428&gt;$V$8,1,0)</f>
        <v>0</v>
      </c>
      <c r="BH428" s="38">
        <f>IF($I428=BE$16,BF428,0)</f>
        <v>0</v>
      </c>
      <c r="BI428" s="37">
        <v>0</v>
      </c>
      <c r="BJ428" s="38">
        <f>100*BI428/$V428</f>
        <v>0</v>
      </c>
      <c r="BK428" s="37">
        <f>IF(BJ428&gt;$V$8,1,0)</f>
        <v>0</v>
      </c>
      <c r="BL428" s="38">
        <f>IF($I428=BI$16,BJ428,0)</f>
        <v>0</v>
      </c>
      <c r="BM428" s="37">
        <v>0</v>
      </c>
      <c r="BN428" s="38">
        <f>100*BM428/$V428</f>
        <v>0</v>
      </c>
      <c r="BO428" s="37">
        <f>IF(BN428&gt;$V$8,1,0)</f>
        <v>0</v>
      </c>
      <c r="BP428" s="38">
        <f>IF($I428=BM$16,BN428,0)</f>
        <v>0</v>
      </c>
      <c r="BQ428" s="37">
        <v>0</v>
      </c>
      <c r="BR428" s="38">
        <f>100*BQ428/$V428</f>
        <v>0</v>
      </c>
      <c r="BS428" s="37">
        <f>IF(BR428&gt;$V$8,1,0)</f>
        <v>0</v>
      </c>
      <c r="BT428" s="38">
        <f>IF($I428=BQ$16,BR428,0)</f>
        <v>0</v>
      </c>
      <c r="BU428" s="37">
        <v>0</v>
      </c>
      <c r="BV428" s="38">
        <f>100*BU428/$V428</f>
        <v>0</v>
      </c>
      <c r="BW428" s="37">
        <f>IF(BV428&gt;$V$8,1,0)</f>
        <v>0</v>
      </c>
      <c r="BX428" s="38">
        <f>IF($I428=BU$16,BV428,0)</f>
        <v>0</v>
      </c>
      <c r="BY428" s="37">
        <v>0</v>
      </c>
      <c r="BZ428" s="37">
        <v>0</v>
      </c>
      <c r="CA428" s="16"/>
      <c r="CB428" s="20"/>
      <c r="CC428" s="21"/>
    </row>
    <row r="429" ht="15.75" customHeight="1">
      <c r="A429" t="s" s="32">
        <v>975</v>
      </c>
      <c r="B429" t="s" s="71">
        <f>_xlfn.IFS(H429=0,F429,K429=1,I429,L429=1,Q429)</f>
        <v>5</v>
      </c>
      <c r="C429" s="72">
        <f>_xlfn.IFS(H429=0,G429,K429=1,J429,L429=1,R429)</f>
        <v>29.5282198539969</v>
      </c>
      <c r="D429" t="s" s="73">
        <f>IF(F429="Lab","over","under")</f>
        <v>111</v>
      </c>
      <c r="E429" t="s" s="73">
        <v>591</v>
      </c>
      <c r="F429" t="s" s="74">
        <v>9</v>
      </c>
      <c r="G429" s="75">
        <f>AD429</f>
        <v>31.6919779175345</v>
      </c>
      <c r="H429" s="76">
        <f>K429+L429</f>
        <v>1</v>
      </c>
      <c r="I429" t="s" s="77">
        <v>5</v>
      </c>
      <c r="J429" s="94">
        <f>AB429</f>
        <v>29.5282198539969</v>
      </c>
      <c r="K429" s="76">
        <v>1</v>
      </c>
      <c r="L429" s="25"/>
      <c r="M429" s="25"/>
      <c r="N429" s="25"/>
      <c r="O429" t="s" s="73">
        <v>976</v>
      </c>
      <c r="P429" t="s" s="73">
        <v>975</v>
      </c>
      <c r="Q429" t="s" s="78">
        <v>17</v>
      </c>
      <c r="R429" s="79">
        <f>100*S429</f>
        <v>15.8742998</v>
      </c>
      <c r="S429" s="80">
        <v>0.158742998</v>
      </c>
      <c r="T429" s="28"/>
      <c r="U429" s="29">
        <v>74522</v>
      </c>
      <c r="V429" s="29">
        <v>49451</v>
      </c>
      <c r="W429" s="29">
        <v>189</v>
      </c>
      <c r="X429" s="29">
        <v>1070</v>
      </c>
      <c r="Y429" s="29">
        <v>14602</v>
      </c>
      <c r="Z429" s="31">
        <f>100*Y429/$V429</f>
        <v>29.5282198539969</v>
      </c>
      <c r="AA429" s="29">
        <f>IF(Z429&gt;$V$8,1,0)</f>
        <v>0</v>
      </c>
      <c r="AB429" s="31">
        <f>IF($I429=Y$16,Z429,0)</f>
        <v>29.5282198539969</v>
      </c>
      <c r="AC429" s="29">
        <v>15672</v>
      </c>
      <c r="AD429" s="31">
        <f>100*AC429/$V429</f>
        <v>31.6919779175345</v>
      </c>
      <c r="AE429" s="29">
        <f>IF(AD429&gt;$V$8,1,0)</f>
        <v>0</v>
      </c>
      <c r="AF429" s="31">
        <f>IF($I429=AC$16,AD429,0)</f>
        <v>0</v>
      </c>
      <c r="AG429" s="29">
        <v>6947</v>
      </c>
      <c r="AH429" s="31">
        <f>100*AG429/$V429</f>
        <v>14.0482497826131</v>
      </c>
      <c r="AI429" s="29">
        <f>IF(AH429&gt;$V$8,1,0)</f>
        <v>0</v>
      </c>
      <c r="AJ429" s="31">
        <f>IF($I429=AG$16,AH429,0)</f>
        <v>0</v>
      </c>
      <c r="AK429" s="29">
        <v>7850</v>
      </c>
      <c r="AL429" s="31">
        <f>100*AK429/$V429</f>
        <v>15.874299811935</v>
      </c>
      <c r="AM429" s="29">
        <f>IF(AL429&gt;$V$8,1,0)</f>
        <v>0</v>
      </c>
      <c r="AN429" s="31">
        <f>IF($I429=AK$16,AL429,0)</f>
        <v>0</v>
      </c>
      <c r="AO429" s="29">
        <v>4380</v>
      </c>
      <c r="AP429" s="31">
        <f>100*AO429/$V429</f>
        <v>8.857252633920449</v>
      </c>
      <c r="AQ429" s="29">
        <f>IF(AP429&gt;$V$8,1,0)</f>
        <v>0</v>
      </c>
      <c r="AR429" s="31">
        <f>IF($I429=AO$16,AP429,0)</f>
        <v>0</v>
      </c>
      <c r="AS429" s="29">
        <v>0</v>
      </c>
      <c r="AT429" s="31">
        <f>100*AS429/$V429</f>
        <v>0</v>
      </c>
      <c r="AU429" s="29">
        <f>IF(AT429&gt;$V$8,1,0)</f>
        <v>0</v>
      </c>
      <c r="AV429" s="31">
        <f>IF($I429=AS$16,AT429,0)</f>
        <v>0</v>
      </c>
      <c r="AW429" s="29">
        <v>0</v>
      </c>
      <c r="AX429" s="31">
        <f>100*AW429/$V429</f>
        <v>0</v>
      </c>
      <c r="AY429" s="29">
        <f>IF(AX429&gt;$V$8,1,0)</f>
        <v>0</v>
      </c>
      <c r="AZ429" s="31">
        <f>IF($I429=AW$16,AX429,0)</f>
        <v>0</v>
      </c>
      <c r="BA429" s="29">
        <v>0</v>
      </c>
      <c r="BB429" s="31">
        <f>100*BA429/$V429</f>
        <v>0</v>
      </c>
      <c r="BC429" s="29">
        <f>IF(BB429&gt;$V$8,1,0)</f>
        <v>0</v>
      </c>
      <c r="BD429" s="31">
        <f>IF($I429=BA$16,BB429,0)</f>
        <v>0</v>
      </c>
      <c r="BE429" s="29">
        <v>0</v>
      </c>
      <c r="BF429" s="31">
        <f>100*BE429/$V429</f>
        <v>0</v>
      </c>
      <c r="BG429" s="29">
        <f>IF(BF429&gt;$V$8,1,0)</f>
        <v>0</v>
      </c>
      <c r="BH429" s="31">
        <f>IF($I429=BE$16,BF429,0)</f>
        <v>0</v>
      </c>
      <c r="BI429" s="29">
        <v>0</v>
      </c>
      <c r="BJ429" s="31">
        <f>100*BI429/$V429</f>
        <v>0</v>
      </c>
      <c r="BK429" s="29">
        <f>IF(BJ429&gt;$V$8,1,0)</f>
        <v>0</v>
      </c>
      <c r="BL429" s="31">
        <f>IF($I429=BI$16,BJ429,0)</f>
        <v>0</v>
      </c>
      <c r="BM429" s="29">
        <v>0</v>
      </c>
      <c r="BN429" s="31">
        <f>100*BM429/$V429</f>
        <v>0</v>
      </c>
      <c r="BO429" s="29">
        <f>IF(BN429&gt;$V$8,1,0)</f>
        <v>0</v>
      </c>
      <c r="BP429" s="31">
        <f>IF($I429=BM$16,BN429,0)</f>
        <v>0</v>
      </c>
      <c r="BQ429" s="29">
        <v>0</v>
      </c>
      <c r="BR429" s="31">
        <f>100*BQ429/$V429</f>
        <v>0</v>
      </c>
      <c r="BS429" s="29">
        <f>IF(BR429&gt;$V$8,1,0)</f>
        <v>0</v>
      </c>
      <c r="BT429" s="31">
        <f>IF($I429=BQ$16,BR429,0)</f>
        <v>0</v>
      </c>
      <c r="BU429" s="29">
        <v>0</v>
      </c>
      <c r="BV429" s="31">
        <f>100*BU429/$V429</f>
        <v>0</v>
      </c>
      <c r="BW429" s="29">
        <f>IF(BV429&gt;$V$8,1,0)</f>
        <v>0</v>
      </c>
      <c r="BX429" s="31">
        <f>IF($I429=BU$16,BV429,0)</f>
        <v>0</v>
      </c>
      <c r="BY429" s="29">
        <v>0</v>
      </c>
      <c r="BZ429" s="29">
        <v>0</v>
      </c>
      <c r="CA429" s="28"/>
      <c r="CB429" s="20"/>
      <c r="CC429" s="21"/>
    </row>
    <row r="430" ht="15.75" customHeight="1">
      <c r="A430" t="s" s="32">
        <v>977</v>
      </c>
      <c r="B430" t="s" s="71">
        <f>_xlfn.IFS(H430=0,F430,K430=1,I430,L430=1,Q430)</f>
        <v>9</v>
      </c>
      <c r="C430" s="72">
        <f>_xlfn.IFS(H430=0,G430,K430=1,J430,L430=1,R430)</f>
        <v>31.6172703001537</v>
      </c>
      <c r="D430" t="s" s="68">
        <f>IF(F430="Lab","over","under")</f>
        <v>111</v>
      </c>
      <c r="E430" t="s" s="68">
        <v>591</v>
      </c>
      <c r="F430" t="s" s="74">
        <v>9</v>
      </c>
      <c r="G430" s="81">
        <f>AD430</f>
        <v>31.6172703001537</v>
      </c>
      <c r="H430" s="82">
        <f>K430+L430</f>
        <v>0</v>
      </c>
      <c r="I430" t="s" s="88">
        <v>153</v>
      </c>
      <c r="J430" s="96">
        <f>100*0.297106335</f>
        <v>29.7106335</v>
      </c>
      <c r="K430" s="110"/>
      <c r="L430" s="13"/>
      <c r="M430" s="13"/>
      <c r="N430" s="13"/>
      <c r="O430" t="s" s="68">
        <v>978</v>
      </c>
      <c r="P430" t="s" s="68">
        <v>977</v>
      </c>
      <c r="Q430" t="s" s="78">
        <v>21</v>
      </c>
      <c r="R430" s="83">
        <f>100*S430</f>
        <v>9.951187900000001</v>
      </c>
      <c r="S430" s="35">
        <v>0.099511879</v>
      </c>
      <c r="T430" s="16"/>
      <c r="U430" s="37">
        <v>77897</v>
      </c>
      <c r="V430" s="37">
        <v>37081</v>
      </c>
      <c r="W430" s="37">
        <v>219</v>
      </c>
      <c r="X430" s="37">
        <v>707</v>
      </c>
      <c r="Y430" s="37">
        <v>3055</v>
      </c>
      <c r="Z430" s="38">
        <f>100*Y430/$V430</f>
        <v>8.238720638601979</v>
      </c>
      <c r="AA430" s="37">
        <f>IF(Z430&gt;$V$8,1,0)</f>
        <v>0</v>
      </c>
      <c r="AB430" s="38">
        <f>IF($I430=Y$16,Z430,0)</f>
        <v>0</v>
      </c>
      <c r="AC430" s="37">
        <v>11724</v>
      </c>
      <c r="AD430" s="38">
        <f>100*AC430/$V430</f>
        <v>31.6172703001537</v>
      </c>
      <c r="AE430" s="37">
        <f>IF(AD430&gt;$V$8,1,0)</f>
        <v>0</v>
      </c>
      <c r="AF430" s="38">
        <f>IF($I430=AC$16,AD430,0)</f>
        <v>0</v>
      </c>
      <c r="AG430" s="37">
        <v>756</v>
      </c>
      <c r="AH430" s="38">
        <f>100*AG430/$V430</f>
        <v>2.03877996817777</v>
      </c>
      <c r="AI430" s="37">
        <f>IF(AH430&gt;$V$8,1,0)</f>
        <v>0</v>
      </c>
      <c r="AJ430" s="38">
        <f>IF($I430=AG$16,AH430,0)</f>
        <v>0</v>
      </c>
      <c r="AK430" s="37">
        <v>2958</v>
      </c>
      <c r="AL430" s="38">
        <f>100*AK430/$V430</f>
        <v>7.97713114533049</v>
      </c>
      <c r="AM430" s="37">
        <f>IF(AL430&gt;$V$8,1,0)</f>
        <v>0</v>
      </c>
      <c r="AN430" s="38">
        <f>IF($I430=AK$16,AL430,0)</f>
        <v>0</v>
      </c>
      <c r="AO430" s="37">
        <v>3690</v>
      </c>
      <c r="AP430" s="38">
        <f>100*AO430/$V430</f>
        <v>9.95118793991532</v>
      </c>
      <c r="AQ430" s="37">
        <f>IF(AP430&gt;$V$8,1,0)</f>
        <v>0</v>
      </c>
      <c r="AR430" s="38">
        <f>IF($I430=AO$16,AP430,0)</f>
        <v>0</v>
      </c>
      <c r="AS430" s="37">
        <v>0</v>
      </c>
      <c r="AT430" s="38">
        <f>100*AS430/$V430</f>
        <v>0</v>
      </c>
      <c r="AU430" s="37">
        <f>IF(AT430&gt;$V$8,1,0)</f>
        <v>0</v>
      </c>
      <c r="AV430" s="38">
        <f>IF($I430=AS$16,AT430,0)</f>
        <v>0</v>
      </c>
      <c r="AW430" s="37">
        <v>0</v>
      </c>
      <c r="AX430" s="38">
        <f>100*AW430/$V430</f>
        <v>0</v>
      </c>
      <c r="AY430" s="37">
        <f>IF(AX430&gt;$V$8,1,0)</f>
        <v>0</v>
      </c>
      <c r="AZ430" s="38">
        <f>IF($I430=AW$16,AX430,0)</f>
        <v>0</v>
      </c>
      <c r="BA430" s="37">
        <v>0</v>
      </c>
      <c r="BB430" s="38">
        <f>100*BA430/$V430</f>
        <v>0</v>
      </c>
      <c r="BC430" s="37">
        <f>IF(BB430&gt;$V$8,1,0)</f>
        <v>0</v>
      </c>
      <c r="BD430" s="38">
        <f>IF($I430=BA$16,BB430,0)</f>
        <v>0</v>
      </c>
      <c r="BE430" s="37">
        <v>0</v>
      </c>
      <c r="BF430" s="38">
        <f>100*BE430/$V430</f>
        <v>0</v>
      </c>
      <c r="BG430" s="37">
        <f>IF(BF430&gt;$V$8,1,0)</f>
        <v>0</v>
      </c>
      <c r="BH430" s="38">
        <f>IF($I430=BE$16,BF430,0)</f>
        <v>0</v>
      </c>
      <c r="BI430" s="37">
        <v>0</v>
      </c>
      <c r="BJ430" s="38">
        <f>100*BI430/$V430</f>
        <v>0</v>
      </c>
      <c r="BK430" s="37">
        <f>IF(BJ430&gt;$V$8,1,0)</f>
        <v>0</v>
      </c>
      <c r="BL430" s="38">
        <f>IF($I430=BI$16,BJ430,0)</f>
        <v>0</v>
      </c>
      <c r="BM430" s="37">
        <v>0</v>
      </c>
      <c r="BN430" s="38">
        <f>100*BM430/$V430</f>
        <v>0</v>
      </c>
      <c r="BO430" s="37">
        <f>IF(BN430&gt;$V$8,1,0)</f>
        <v>0</v>
      </c>
      <c r="BP430" s="38">
        <f>IF($I430=BM$16,BN430,0)</f>
        <v>0</v>
      </c>
      <c r="BQ430" s="37">
        <v>0</v>
      </c>
      <c r="BR430" s="38">
        <f>100*BQ430/$V430</f>
        <v>0</v>
      </c>
      <c r="BS430" s="37">
        <f>IF(BR430&gt;$V$8,1,0)</f>
        <v>0</v>
      </c>
      <c r="BT430" s="38">
        <f>IF($I430=BQ$16,BR430,0)</f>
        <v>0</v>
      </c>
      <c r="BU430" s="37">
        <v>0</v>
      </c>
      <c r="BV430" s="38">
        <f>100*BU430/$V430</f>
        <v>0</v>
      </c>
      <c r="BW430" s="37">
        <f>IF(BV430&gt;$V$8,1,0)</f>
        <v>0</v>
      </c>
      <c r="BX430" s="38">
        <f>IF($I430=BU$16,BV430,0)</f>
        <v>0</v>
      </c>
      <c r="BY430" s="37">
        <v>1686</v>
      </c>
      <c r="BZ430" s="37">
        <v>0</v>
      </c>
      <c r="CA430" s="16"/>
      <c r="CB430" s="20"/>
      <c r="CC430" s="21"/>
    </row>
    <row r="431" ht="20.7" customHeight="1">
      <c r="A431" t="s" s="32">
        <v>979</v>
      </c>
      <c r="B431" t="s" s="71">
        <f>_xlfn.IFS(H431=0,F431,K431=1,I431,L431=1,Q431)</f>
        <v>17</v>
      </c>
      <c r="C431" s="72">
        <f>_xlfn.IFS(H431=0,G431,K431=1,J431,L431=1,R431)</f>
        <v>27.6040644021206</v>
      </c>
      <c r="D431" t="s" s="73">
        <f>IF(F431="Lab","over","under")</f>
        <v>111</v>
      </c>
      <c r="E431" t="s" s="73">
        <v>591</v>
      </c>
      <c r="F431" t="s" s="74">
        <v>9</v>
      </c>
      <c r="G431" s="75">
        <f>AD431</f>
        <v>31.2954054584724</v>
      </c>
      <c r="H431" s="76">
        <f>K431+L431</f>
        <v>1</v>
      </c>
      <c r="I431" t="s" s="77">
        <v>17</v>
      </c>
      <c r="J431" s="112">
        <f>AN431</f>
        <v>27.6040644021206</v>
      </c>
      <c r="K431" s="76">
        <v>1</v>
      </c>
      <c r="L431" s="25"/>
      <c r="M431" s="25"/>
      <c r="N431" s="25"/>
      <c r="O431" t="s" s="73">
        <v>980</v>
      </c>
      <c r="P431" t="s" s="73">
        <v>979</v>
      </c>
      <c r="Q431" t="s" s="78">
        <v>29</v>
      </c>
      <c r="R431" s="79">
        <f>100*S431</f>
        <v>23.3433144</v>
      </c>
      <c r="S431" s="80">
        <v>0.233433144</v>
      </c>
      <c r="T431" s="28"/>
      <c r="U431" s="29">
        <v>71538</v>
      </c>
      <c r="V431" s="29">
        <v>40744</v>
      </c>
      <c r="W431" s="29">
        <v>124</v>
      </c>
      <c r="X431" s="29">
        <v>1504</v>
      </c>
      <c r="Y431" s="29">
        <v>4275</v>
      </c>
      <c r="Z431" s="31">
        <f>100*Y431/$V431</f>
        <v>10.4923424307874</v>
      </c>
      <c r="AA431" s="29">
        <f>IF(Z431&gt;$V$8,1,0)</f>
        <v>0</v>
      </c>
      <c r="AB431" s="31">
        <f>IF($I431=Y$16,Z431,0)</f>
        <v>0</v>
      </c>
      <c r="AC431" s="29">
        <v>12751</v>
      </c>
      <c r="AD431" s="31">
        <f>100*AC431/$V431</f>
        <v>31.2954054584724</v>
      </c>
      <c r="AE431" s="29">
        <f>IF(AD431&gt;$V$8,1,0)</f>
        <v>0</v>
      </c>
      <c r="AF431" s="31">
        <f>IF($I431=AC$16,AD431,0)</f>
        <v>0</v>
      </c>
      <c r="AG431" s="29">
        <v>1254</v>
      </c>
      <c r="AH431" s="31">
        <f>100*AG431/$V431</f>
        <v>3.07775377969762</v>
      </c>
      <c r="AI431" s="29">
        <f>IF(AH431&gt;$V$8,1,0)</f>
        <v>0</v>
      </c>
      <c r="AJ431" s="31">
        <f>IF($I431=AG$16,AH431,0)</f>
        <v>0</v>
      </c>
      <c r="AK431" s="29">
        <v>11247</v>
      </c>
      <c r="AL431" s="31">
        <f>100*AK431/$V431</f>
        <v>27.6040644021206</v>
      </c>
      <c r="AM431" s="29">
        <f>IF(AL431&gt;$V$8,1,0)</f>
        <v>0</v>
      </c>
      <c r="AN431" s="31">
        <f>IF($I431=AK$16,AL431,0)</f>
        <v>27.6040644021206</v>
      </c>
      <c r="AO431" s="29">
        <v>1106</v>
      </c>
      <c r="AP431" s="31">
        <f>100*AO431/$V431</f>
        <v>2.71451011191832</v>
      </c>
      <c r="AQ431" s="29">
        <f>IF(AP431&gt;$V$8,1,0)</f>
        <v>0</v>
      </c>
      <c r="AR431" s="31">
        <f>IF($I431=AO$16,AP431,0)</f>
        <v>0</v>
      </c>
      <c r="AS431" s="29">
        <v>0</v>
      </c>
      <c r="AT431" s="31">
        <f>100*AS431/$V431</f>
        <v>0</v>
      </c>
      <c r="AU431" s="29">
        <f>IF(AT431&gt;$V$8,1,0)</f>
        <v>0</v>
      </c>
      <c r="AV431" s="31">
        <f>IF($I431=AS$16,AT431,0)</f>
        <v>0</v>
      </c>
      <c r="AW431" s="29">
        <v>9511</v>
      </c>
      <c r="AX431" s="31">
        <f>100*AW431/$V431</f>
        <v>23.3433143530336</v>
      </c>
      <c r="AY431" s="29">
        <f>IF(AX431&gt;$V$8,1,0)</f>
        <v>0</v>
      </c>
      <c r="AZ431" s="31">
        <f>IF($I431=AW$16,AX431,0)</f>
        <v>0</v>
      </c>
      <c r="BA431" s="29">
        <v>0</v>
      </c>
      <c r="BB431" s="31">
        <f>100*BA431/$V431</f>
        <v>0</v>
      </c>
      <c r="BC431" s="29">
        <f>IF(BB431&gt;$V$8,1,0)</f>
        <v>0</v>
      </c>
      <c r="BD431" s="31">
        <f>IF($I431=BA$16,BB431,0)</f>
        <v>0</v>
      </c>
      <c r="BE431" s="29">
        <v>0</v>
      </c>
      <c r="BF431" s="31">
        <f>100*BE431/$V431</f>
        <v>0</v>
      </c>
      <c r="BG431" s="29">
        <f>IF(BF431&gt;$V$8,1,0)</f>
        <v>0</v>
      </c>
      <c r="BH431" s="31">
        <f>IF($I431=BE$16,BF431,0)</f>
        <v>0</v>
      </c>
      <c r="BI431" s="29">
        <v>0</v>
      </c>
      <c r="BJ431" s="31">
        <f>100*BI431/$V431</f>
        <v>0</v>
      </c>
      <c r="BK431" s="29">
        <f>IF(BJ431&gt;$V$8,1,0)</f>
        <v>0</v>
      </c>
      <c r="BL431" s="31">
        <f>IF($I431=BI$16,BJ431,0)</f>
        <v>0</v>
      </c>
      <c r="BM431" s="29">
        <v>0</v>
      </c>
      <c r="BN431" s="31">
        <f>100*BM431/$V431</f>
        <v>0</v>
      </c>
      <c r="BO431" s="29">
        <f>IF(BN431&gt;$V$8,1,0)</f>
        <v>0</v>
      </c>
      <c r="BP431" s="31">
        <f>IF($I431=BM$16,BN431,0)</f>
        <v>0</v>
      </c>
      <c r="BQ431" s="29">
        <v>0</v>
      </c>
      <c r="BR431" s="31">
        <f>100*BQ431/$V431</f>
        <v>0</v>
      </c>
      <c r="BS431" s="29">
        <f>IF(BR431&gt;$V$8,1,0)</f>
        <v>0</v>
      </c>
      <c r="BT431" s="31">
        <f>IF($I431=BQ$16,BR431,0)</f>
        <v>0</v>
      </c>
      <c r="BU431" s="29">
        <v>0</v>
      </c>
      <c r="BV431" s="31">
        <f>100*BU431/$V431</f>
        <v>0</v>
      </c>
      <c r="BW431" s="29">
        <f>IF(BV431&gt;$V$8,1,0)</f>
        <v>0</v>
      </c>
      <c r="BX431" s="31">
        <f>IF($I431=BU$16,BV431,0)</f>
        <v>0</v>
      </c>
      <c r="BY431" s="29">
        <v>0</v>
      </c>
      <c r="BZ431" s="29">
        <v>0</v>
      </c>
      <c r="CA431" s="28"/>
      <c r="CB431" s="20"/>
      <c r="CC431" s="21"/>
    </row>
    <row r="432" ht="15.75" customHeight="1">
      <c r="A432" t="s" s="32">
        <v>981</v>
      </c>
      <c r="B432" t="s" s="71">
        <f>_xlfn.IFS(H432=0,F432,K432=1,I432,L432=1,Q432)</f>
        <v>9</v>
      </c>
      <c r="C432" s="72">
        <f>_xlfn.IFS(H432=0,G432,K432=1,J432,L432=1,R432)</f>
        <v>31.2133817670494</v>
      </c>
      <c r="D432" t="s" s="68">
        <f>IF(F432="Lab","over","under")</f>
        <v>111</v>
      </c>
      <c r="E432" t="s" s="68">
        <v>591</v>
      </c>
      <c r="F432" t="s" s="74">
        <v>9</v>
      </c>
      <c r="G432" s="81">
        <f>AD432</f>
        <v>31.2133817670494</v>
      </c>
      <c r="H432" s="82">
        <f>K432+L432</f>
        <v>0</v>
      </c>
      <c r="I432" t="s" s="88">
        <v>226</v>
      </c>
      <c r="J432" s="96">
        <f>100*0.266258495</f>
        <v>26.6258495</v>
      </c>
      <c r="K432" s="110"/>
      <c r="L432" s="13"/>
      <c r="M432" s="13"/>
      <c r="N432" s="13"/>
      <c r="O432" t="s" s="68">
        <v>982</v>
      </c>
      <c r="P432" t="s" s="68">
        <v>981</v>
      </c>
      <c r="Q432" t="s" s="78">
        <v>17</v>
      </c>
      <c r="R432" s="83">
        <f>100*S432</f>
        <v>18.912585</v>
      </c>
      <c r="S432" s="35">
        <v>0.18912585</v>
      </c>
      <c r="T432" s="16"/>
      <c r="U432" s="37">
        <v>77737</v>
      </c>
      <c r="V432" s="37">
        <v>34136</v>
      </c>
      <c r="W432" s="37">
        <v>127</v>
      </c>
      <c r="X432" s="37">
        <v>1566</v>
      </c>
      <c r="Y432" s="37">
        <v>4634</v>
      </c>
      <c r="Z432" s="38">
        <f>100*Y432/$V432</f>
        <v>13.5751113194282</v>
      </c>
      <c r="AA432" s="37">
        <f>IF(Z432&gt;$V$8,1,0)</f>
        <v>0</v>
      </c>
      <c r="AB432" s="38">
        <f>IF($I432=Y$16,Z432,0)</f>
        <v>0</v>
      </c>
      <c r="AC432" s="37">
        <v>10655</v>
      </c>
      <c r="AD432" s="38">
        <f>100*AC432/$V432</f>
        <v>31.2133817670494</v>
      </c>
      <c r="AE432" s="37">
        <f>IF(AD432&gt;$V$8,1,0)</f>
        <v>0</v>
      </c>
      <c r="AF432" s="38">
        <f>IF($I432=AC$16,AD432,0)</f>
        <v>0</v>
      </c>
      <c r="AG432" s="37">
        <v>942</v>
      </c>
      <c r="AH432" s="38">
        <f>100*AG432/$V432</f>
        <v>2.7595500351535</v>
      </c>
      <c r="AI432" s="37">
        <f>IF(AH432&gt;$V$8,1,0)</f>
        <v>0</v>
      </c>
      <c r="AJ432" s="38">
        <f>IF($I432=AG$16,AH432,0)</f>
        <v>0</v>
      </c>
      <c r="AK432" s="37">
        <v>6456</v>
      </c>
      <c r="AL432" s="38">
        <f>100*AK432/$V432</f>
        <v>18.9125849543004</v>
      </c>
      <c r="AM432" s="37">
        <f>IF(AL432&gt;$V$8,1,0)</f>
        <v>0</v>
      </c>
      <c r="AN432" s="38">
        <f>IF($I432=AK$16,AL432,0)</f>
        <v>0</v>
      </c>
      <c r="AO432" s="37">
        <v>2360</v>
      </c>
      <c r="AP432" s="38">
        <f>100*AO432/$V432</f>
        <v>6.91352238106398</v>
      </c>
      <c r="AQ432" s="37">
        <f>IF(AP432&gt;$V$8,1,0)</f>
        <v>0</v>
      </c>
      <c r="AR432" s="38">
        <f>IF($I432=AO$16,AP432,0)</f>
        <v>0</v>
      </c>
      <c r="AS432" s="37">
        <v>0</v>
      </c>
      <c r="AT432" s="38">
        <f>100*AS432/$V432</f>
        <v>0</v>
      </c>
      <c r="AU432" s="37">
        <f>IF(AT432&gt;$V$8,1,0)</f>
        <v>0</v>
      </c>
      <c r="AV432" s="38">
        <f>IF($I432=AS$16,AT432,0)</f>
        <v>0</v>
      </c>
      <c r="AW432" s="37">
        <v>0</v>
      </c>
      <c r="AX432" s="38">
        <f>100*AW432/$V432</f>
        <v>0</v>
      </c>
      <c r="AY432" s="37">
        <f>IF(AX432&gt;$V$8,1,0)</f>
        <v>0</v>
      </c>
      <c r="AZ432" s="38">
        <f>IF($I432=AW$16,AX432,0)</f>
        <v>0</v>
      </c>
      <c r="BA432" s="37">
        <v>0</v>
      </c>
      <c r="BB432" s="38">
        <f>100*BA432/$V432</f>
        <v>0</v>
      </c>
      <c r="BC432" s="37">
        <f>IF(BB432&gt;$V$8,1,0)</f>
        <v>0</v>
      </c>
      <c r="BD432" s="38">
        <f>IF($I432=BA$16,BB432,0)</f>
        <v>0</v>
      </c>
      <c r="BE432" s="37">
        <v>0</v>
      </c>
      <c r="BF432" s="38">
        <f>100*BE432/$V432</f>
        <v>0</v>
      </c>
      <c r="BG432" s="37">
        <f>IF(BF432&gt;$V$8,1,0)</f>
        <v>0</v>
      </c>
      <c r="BH432" s="38">
        <f>IF($I432=BE$16,BF432,0)</f>
        <v>0</v>
      </c>
      <c r="BI432" s="37">
        <v>0</v>
      </c>
      <c r="BJ432" s="38">
        <f>100*BI432/$V432</f>
        <v>0</v>
      </c>
      <c r="BK432" s="37">
        <f>IF(BJ432&gt;$V$8,1,0)</f>
        <v>0</v>
      </c>
      <c r="BL432" s="38">
        <f>IF($I432=BI$16,BJ432,0)</f>
        <v>0</v>
      </c>
      <c r="BM432" s="37">
        <v>0</v>
      </c>
      <c r="BN432" s="38">
        <f>100*BM432/$V432</f>
        <v>0</v>
      </c>
      <c r="BO432" s="37">
        <f>IF(BN432&gt;$V$8,1,0)</f>
        <v>0</v>
      </c>
      <c r="BP432" s="38">
        <f>IF($I432=BM$16,BN432,0)</f>
        <v>0</v>
      </c>
      <c r="BQ432" s="37">
        <v>0</v>
      </c>
      <c r="BR432" s="38">
        <f>100*BQ432/$V432</f>
        <v>0</v>
      </c>
      <c r="BS432" s="37">
        <f>IF(BR432&gt;$V$8,1,0)</f>
        <v>0</v>
      </c>
      <c r="BT432" s="38">
        <f>IF($I432=BQ$16,BR432,0)</f>
        <v>0</v>
      </c>
      <c r="BU432" s="37">
        <v>0</v>
      </c>
      <c r="BV432" s="38">
        <f>100*BU432/$V432</f>
        <v>0</v>
      </c>
      <c r="BW432" s="37">
        <f>IF(BV432&gt;$V$8,1,0)</f>
        <v>0</v>
      </c>
      <c r="BX432" s="38">
        <f>IF($I432=BU$16,BV432,0)</f>
        <v>0</v>
      </c>
      <c r="BY432" s="37">
        <v>1245</v>
      </c>
      <c r="BZ432" s="37">
        <v>0</v>
      </c>
      <c r="CA432" s="16"/>
      <c r="CB432" s="20"/>
      <c r="CC432" s="21"/>
    </row>
    <row r="433" ht="15.75" customHeight="1">
      <c r="A433" t="s" s="32">
        <v>983</v>
      </c>
      <c r="B433" t="s" s="71">
        <f>_xlfn.IFS(H433=0,F433,K433=1,I433,L433=1,Q433)</f>
        <v>9</v>
      </c>
      <c r="C433" s="72">
        <f>_xlfn.IFS(H433=0,G433,K433=1,J433,L433=1,R433)</f>
        <v>31.1946657813192</v>
      </c>
      <c r="D433" t="s" s="73">
        <f>IF(F433="Lab","over","under")</f>
        <v>111</v>
      </c>
      <c r="E433" t="s" s="73">
        <v>591</v>
      </c>
      <c r="F433" t="s" s="74">
        <v>9</v>
      </c>
      <c r="G433" s="75">
        <f>AD433</f>
        <v>31.1946657813192</v>
      </c>
      <c r="H433" s="76">
        <f>K433+L433</f>
        <v>0</v>
      </c>
      <c r="I433" t="s" s="88">
        <v>226</v>
      </c>
      <c r="J433" s="89">
        <f>100*0.292773351</f>
        <v>29.2773351</v>
      </c>
      <c r="K433" s="90"/>
      <c r="L433" s="25"/>
      <c r="M433" s="25"/>
      <c r="N433" s="25"/>
      <c r="O433" t="s" s="73">
        <v>984</v>
      </c>
      <c r="P433" t="s" s="73">
        <v>983</v>
      </c>
      <c r="Q433" t="s" s="78">
        <v>17</v>
      </c>
      <c r="R433" s="79">
        <f>100*S433</f>
        <v>14.002324</v>
      </c>
      <c r="S433" s="80">
        <v>0.14002324</v>
      </c>
      <c r="T433" s="28"/>
      <c r="U433" s="29">
        <v>73203</v>
      </c>
      <c r="V433" s="29">
        <v>36144</v>
      </c>
      <c r="W433" s="29">
        <v>128</v>
      </c>
      <c r="X433" s="29">
        <v>693</v>
      </c>
      <c r="Y433" s="29">
        <v>3634</v>
      </c>
      <c r="Z433" s="31">
        <f>100*Y433/$V433</f>
        <v>10.0542275343072</v>
      </c>
      <c r="AA433" s="29">
        <f>IF(Z433&gt;$V$8,1,0)</f>
        <v>0</v>
      </c>
      <c r="AB433" s="31">
        <f>IF($I433=Y$16,Z433,0)</f>
        <v>0</v>
      </c>
      <c r="AC433" s="29">
        <v>11275</v>
      </c>
      <c r="AD433" s="31">
        <f>100*AC433/$V433</f>
        <v>31.1946657813192</v>
      </c>
      <c r="AE433" s="29">
        <f>IF(AD433&gt;$V$8,1,0)</f>
        <v>0</v>
      </c>
      <c r="AF433" s="31">
        <f>IF($I433=AC$16,AD433,0)</f>
        <v>0</v>
      </c>
      <c r="AG433" s="29">
        <v>3634</v>
      </c>
      <c r="AH433" s="31">
        <f>100*AG433/$V433</f>
        <v>10.0542275343072</v>
      </c>
      <c r="AI433" s="29">
        <f>IF(AH433&gt;$V$8,1,0)</f>
        <v>0</v>
      </c>
      <c r="AJ433" s="31">
        <f>IF($I433=AG$16,AH433,0)</f>
        <v>0</v>
      </c>
      <c r="AK433" s="29">
        <v>5061</v>
      </c>
      <c r="AL433" s="31">
        <f>100*AK433/$V433</f>
        <v>14.0023240371846</v>
      </c>
      <c r="AM433" s="29">
        <f>IF(AL433&gt;$V$8,1,0)</f>
        <v>0</v>
      </c>
      <c r="AN433" s="31">
        <f>IF($I433=AK$16,AL433,0)</f>
        <v>0</v>
      </c>
      <c r="AO433" s="29">
        <v>1958</v>
      </c>
      <c r="AP433" s="31">
        <f>100*AO433/$V433</f>
        <v>5.41722000885347</v>
      </c>
      <c r="AQ433" s="29">
        <f>IF(AP433&gt;$V$8,1,0)</f>
        <v>0</v>
      </c>
      <c r="AR433" s="31">
        <f>IF($I433=AO$16,AP433,0)</f>
        <v>0</v>
      </c>
      <c r="AS433" s="29">
        <v>0</v>
      </c>
      <c r="AT433" s="31">
        <f>100*AS433/$V433</f>
        <v>0</v>
      </c>
      <c r="AU433" s="29">
        <f>IF(AT433&gt;$V$8,1,0)</f>
        <v>0</v>
      </c>
      <c r="AV433" s="31">
        <f>IF($I433=AS$16,AT433,0)</f>
        <v>0</v>
      </c>
      <c r="AW433" s="29">
        <v>0</v>
      </c>
      <c r="AX433" s="31">
        <f>100*AW433/$V433</f>
        <v>0</v>
      </c>
      <c r="AY433" s="29">
        <f>IF(AX433&gt;$V$8,1,0)</f>
        <v>0</v>
      </c>
      <c r="AZ433" s="31">
        <f>IF($I433=AW$16,AX433,0)</f>
        <v>0</v>
      </c>
      <c r="BA433" s="29">
        <v>0</v>
      </c>
      <c r="BB433" s="31">
        <f>100*BA433/$V433</f>
        <v>0</v>
      </c>
      <c r="BC433" s="29">
        <f>IF(BB433&gt;$V$8,1,0)</f>
        <v>0</v>
      </c>
      <c r="BD433" s="31">
        <f>IF($I433=BA$16,BB433,0)</f>
        <v>0</v>
      </c>
      <c r="BE433" s="29">
        <v>0</v>
      </c>
      <c r="BF433" s="31">
        <f>100*BE433/$V433</f>
        <v>0</v>
      </c>
      <c r="BG433" s="29">
        <f>IF(BF433&gt;$V$8,1,0)</f>
        <v>0</v>
      </c>
      <c r="BH433" s="31">
        <f>IF($I433=BE$16,BF433,0)</f>
        <v>0</v>
      </c>
      <c r="BI433" s="29">
        <v>0</v>
      </c>
      <c r="BJ433" s="31">
        <f>100*BI433/$V433</f>
        <v>0</v>
      </c>
      <c r="BK433" s="29">
        <f>IF(BJ433&gt;$V$8,1,0)</f>
        <v>0</v>
      </c>
      <c r="BL433" s="31">
        <f>IF($I433=BI$16,BJ433,0)</f>
        <v>0</v>
      </c>
      <c r="BM433" s="29">
        <v>0</v>
      </c>
      <c r="BN433" s="31">
        <f>100*BM433/$V433</f>
        <v>0</v>
      </c>
      <c r="BO433" s="29">
        <f>IF(BN433&gt;$V$8,1,0)</f>
        <v>0</v>
      </c>
      <c r="BP433" s="31">
        <f>IF($I433=BM$16,BN433,0)</f>
        <v>0</v>
      </c>
      <c r="BQ433" s="29">
        <v>0</v>
      </c>
      <c r="BR433" s="31">
        <f>100*BQ433/$V433</f>
        <v>0</v>
      </c>
      <c r="BS433" s="29">
        <f>IF(BR433&gt;$V$8,1,0)</f>
        <v>0</v>
      </c>
      <c r="BT433" s="31">
        <f>IF($I433=BQ$16,BR433,0)</f>
        <v>0</v>
      </c>
      <c r="BU433" s="29">
        <v>0</v>
      </c>
      <c r="BV433" s="31">
        <f>100*BU433/$V433</f>
        <v>0</v>
      </c>
      <c r="BW433" s="29">
        <f>IF(BV433&gt;$V$8,1,0)</f>
        <v>0</v>
      </c>
      <c r="BX433" s="31">
        <f>IF($I433=BU$16,BV433,0)</f>
        <v>0</v>
      </c>
      <c r="BY433" s="29">
        <v>510</v>
      </c>
      <c r="BZ433" s="29">
        <v>0</v>
      </c>
      <c r="CA433" s="28"/>
      <c r="CB433" s="20"/>
      <c r="CC433" s="21"/>
    </row>
    <row r="434" ht="15.75" customHeight="1">
      <c r="A434" t="s" s="32">
        <v>985</v>
      </c>
      <c r="B434" t="s" s="71">
        <f>_xlfn.IFS(H434=0,F434,K434=1,I434,L434=1,Q434)</f>
        <v>9</v>
      </c>
      <c r="C434" s="72">
        <f>_xlfn.IFS(H434=0,G434,K434=1,J434,L434=1,R434)</f>
        <v>30.7599865404028</v>
      </c>
      <c r="D434" t="s" s="68">
        <f>IF(F434="Lab","over","under")</f>
        <v>111</v>
      </c>
      <c r="E434" t="s" s="68">
        <v>591</v>
      </c>
      <c r="F434" t="s" s="74">
        <v>9</v>
      </c>
      <c r="G434" s="81">
        <f>AD434</f>
        <v>30.7599865404028</v>
      </c>
      <c r="H434" s="82">
        <f>K434+L434</f>
        <v>0</v>
      </c>
      <c r="I434" t="s" s="88">
        <v>153</v>
      </c>
      <c r="J434" s="96">
        <f>100*0.171657934</f>
        <v>17.1657934</v>
      </c>
      <c r="K434" s="110"/>
      <c r="L434" s="13"/>
      <c r="M434" s="13"/>
      <c r="N434" s="13"/>
      <c r="O434" t="s" s="68">
        <v>986</v>
      </c>
      <c r="P434" t="s" s="68">
        <v>985</v>
      </c>
      <c r="Q434" t="s" s="78">
        <v>153</v>
      </c>
      <c r="R434" s="83">
        <f>100*S434</f>
        <v>14.8031534</v>
      </c>
      <c r="S434" s="35">
        <v>0.148031534</v>
      </c>
      <c r="T434" s="16"/>
      <c r="U434" s="37">
        <v>76936</v>
      </c>
      <c r="V434" s="37">
        <v>41606</v>
      </c>
      <c r="W434" s="37">
        <v>256</v>
      </c>
      <c r="X434" s="37">
        <v>5656</v>
      </c>
      <c r="Y434" s="37">
        <v>3845</v>
      </c>
      <c r="Z434" s="38">
        <f>100*Y434/$V434</f>
        <v>9.24145555929433</v>
      </c>
      <c r="AA434" s="37">
        <f>IF(Z434&gt;$V$8,1,0)</f>
        <v>0</v>
      </c>
      <c r="AB434" s="38">
        <f>IF($I434=Y$16,Z434,0)</f>
        <v>0</v>
      </c>
      <c r="AC434" s="37">
        <v>12798</v>
      </c>
      <c r="AD434" s="38">
        <f>100*AC434/$V434</f>
        <v>30.7599865404028</v>
      </c>
      <c r="AE434" s="37">
        <f>IF(AD434&gt;$V$8,1,0)</f>
        <v>0</v>
      </c>
      <c r="AF434" s="38">
        <f>IF($I434=AC$16,AD434,0)</f>
        <v>0</v>
      </c>
      <c r="AG434" s="37">
        <v>4711</v>
      </c>
      <c r="AH434" s="38">
        <f>100*AG434/$V434</f>
        <v>11.3228861221939</v>
      </c>
      <c r="AI434" s="37">
        <f>IF(AH434&gt;$V$8,1,0)</f>
        <v>0</v>
      </c>
      <c r="AJ434" s="38">
        <f>IF($I434=AG$16,AH434,0)</f>
        <v>0</v>
      </c>
      <c r="AK434" s="37">
        <v>2305</v>
      </c>
      <c r="AL434" s="38">
        <f>100*AK434/$V434</f>
        <v>5.54006633658607</v>
      </c>
      <c r="AM434" s="37">
        <f>IF(AL434&gt;$V$8,1,0)</f>
        <v>0</v>
      </c>
      <c r="AN434" s="38">
        <f>IF($I434=AK$16,AL434,0)</f>
        <v>0</v>
      </c>
      <c r="AO434" s="37">
        <v>3913</v>
      </c>
      <c r="AP434" s="38">
        <f>100*AO434/$V434</f>
        <v>9.40489352497236</v>
      </c>
      <c r="AQ434" s="37">
        <f>IF(AP434&gt;$V$8,1,0)</f>
        <v>0</v>
      </c>
      <c r="AR434" s="38">
        <f>IF($I434=AO$16,AP434,0)</f>
        <v>0</v>
      </c>
      <c r="AS434" s="37">
        <v>0</v>
      </c>
      <c r="AT434" s="38">
        <f>100*AS434/$V434</f>
        <v>0</v>
      </c>
      <c r="AU434" s="37">
        <f>IF(AT434&gt;$V$8,1,0)</f>
        <v>0</v>
      </c>
      <c r="AV434" s="38">
        <f>IF($I434=AS$16,AT434,0)</f>
        <v>0</v>
      </c>
      <c r="AW434" s="37">
        <v>0</v>
      </c>
      <c r="AX434" s="38">
        <f>100*AW434/$V434</f>
        <v>0</v>
      </c>
      <c r="AY434" s="37">
        <f>IF(AX434&gt;$V$8,1,0)</f>
        <v>0</v>
      </c>
      <c r="AZ434" s="38">
        <f>IF($I434=AW$16,AX434,0)</f>
        <v>0</v>
      </c>
      <c r="BA434" s="37">
        <v>0</v>
      </c>
      <c r="BB434" s="38">
        <f>100*BA434/$V434</f>
        <v>0</v>
      </c>
      <c r="BC434" s="37">
        <f>IF(BB434&gt;$V$8,1,0)</f>
        <v>0</v>
      </c>
      <c r="BD434" s="38">
        <f>IF($I434=BA$16,BB434,0)</f>
        <v>0</v>
      </c>
      <c r="BE434" s="37">
        <v>0</v>
      </c>
      <c r="BF434" s="38">
        <f>100*BE434/$V434</f>
        <v>0</v>
      </c>
      <c r="BG434" s="37">
        <f>IF(BF434&gt;$V$8,1,0)</f>
        <v>0</v>
      </c>
      <c r="BH434" s="38">
        <f>IF($I434=BE$16,BF434,0)</f>
        <v>0</v>
      </c>
      <c r="BI434" s="37">
        <v>0</v>
      </c>
      <c r="BJ434" s="38">
        <f>100*BI434/$V434</f>
        <v>0</v>
      </c>
      <c r="BK434" s="37">
        <f>IF(BJ434&gt;$V$8,1,0)</f>
        <v>0</v>
      </c>
      <c r="BL434" s="38">
        <f>IF($I434=BI$16,BJ434,0)</f>
        <v>0</v>
      </c>
      <c r="BM434" s="37">
        <v>0</v>
      </c>
      <c r="BN434" s="38">
        <f>100*BM434/$V434</f>
        <v>0</v>
      </c>
      <c r="BO434" s="37">
        <f>IF(BN434&gt;$V$8,1,0)</f>
        <v>0</v>
      </c>
      <c r="BP434" s="38">
        <f>IF($I434=BM$16,BN434,0)</f>
        <v>0</v>
      </c>
      <c r="BQ434" s="37">
        <v>0</v>
      </c>
      <c r="BR434" s="38">
        <f>100*BQ434/$V434</f>
        <v>0</v>
      </c>
      <c r="BS434" s="37">
        <f>IF(BR434&gt;$V$8,1,0)</f>
        <v>0</v>
      </c>
      <c r="BT434" s="38">
        <f>IF($I434=BQ$16,BR434,0)</f>
        <v>0</v>
      </c>
      <c r="BU434" s="37">
        <v>0</v>
      </c>
      <c r="BV434" s="38">
        <f>100*BU434/$V434</f>
        <v>0</v>
      </c>
      <c r="BW434" s="37">
        <f>IF(BV434&gt;$V$8,1,0)</f>
        <v>0</v>
      </c>
      <c r="BX434" s="38">
        <f>IF($I434=BU$16,BV434,0)</f>
        <v>0</v>
      </c>
      <c r="BY434" s="37">
        <v>1070</v>
      </c>
      <c r="BZ434" s="37">
        <v>0</v>
      </c>
      <c r="CA434" s="16"/>
      <c r="CB434" s="20"/>
      <c r="CC434" s="21"/>
    </row>
    <row r="435" ht="15.75" customHeight="1">
      <c r="A435" t="s" s="32">
        <v>987</v>
      </c>
      <c r="B435" t="s" s="71">
        <f>_xlfn.IFS(H435=0,F435,K435=1,I435,L435=1,Q435)</f>
        <v>13</v>
      </c>
      <c r="C435" s="72">
        <f>_xlfn.IFS(H435=0,G435,K435=1,J435,L435=1,R435)</f>
        <v>20.9050861</v>
      </c>
      <c r="D435" t="s" s="73">
        <f>IF(F435="Lab","over","under")</f>
        <v>111</v>
      </c>
      <c r="E435" t="s" s="73">
        <v>591</v>
      </c>
      <c r="F435" t="s" s="74">
        <v>9</v>
      </c>
      <c r="G435" s="75">
        <f>AD435</f>
        <v>30.1982378854626</v>
      </c>
      <c r="H435" s="76">
        <f>K435+L435</f>
        <v>1</v>
      </c>
      <c r="I435" t="s" s="77">
        <v>5</v>
      </c>
      <c r="J435" s="98">
        <f>AB435</f>
        <v>28.9367240688827</v>
      </c>
      <c r="K435" s="76">
        <v>0</v>
      </c>
      <c r="L435" s="76">
        <v>1</v>
      </c>
      <c r="M435" t="s" s="73">
        <v>988</v>
      </c>
      <c r="N435" s="25"/>
      <c r="O435" t="s" s="73">
        <v>989</v>
      </c>
      <c r="P435" t="s" s="73">
        <v>987</v>
      </c>
      <c r="Q435" t="s" s="78">
        <v>13</v>
      </c>
      <c r="R435" s="79">
        <f>100*S435</f>
        <v>20.9050861</v>
      </c>
      <c r="S435" s="80">
        <v>0.209050861</v>
      </c>
      <c r="T435" s="28"/>
      <c r="U435" s="29">
        <v>79169</v>
      </c>
      <c r="V435" s="29">
        <v>49940</v>
      </c>
      <c r="W435" s="29">
        <v>213</v>
      </c>
      <c r="X435" s="29">
        <v>630</v>
      </c>
      <c r="Y435" s="29">
        <v>14451</v>
      </c>
      <c r="Z435" s="31">
        <f>100*Y435/$V435</f>
        <v>28.9367240688827</v>
      </c>
      <c r="AA435" s="29">
        <f>IF(Z435&gt;$V$8,1,0)</f>
        <v>0</v>
      </c>
      <c r="AB435" s="31">
        <f>IF($I435=Y$16,Z435,0)</f>
        <v>28.9367240688827</v>
      </c>
      <c r="AC435" s="29">
        <v>15081</v>
      </c>
      <c r="AD435" s="31">
        <f>100*AC435/$V435</f>
        <v>30.1982378854626</v>
      </c>
      <c r="AE435" s="29">
        <f>IF(AD435&gt;$V$8,1,0)</f>
        <v>0</v>
      </c>
      <c r="AF435" s="31">
        <f>IF($I435=AC$16,AD435,0)</f>
        <v>0</v>
      </c>
      <c r="AG435" s="29">
        <v>10440</v>
      </c>
      <c r="AH435" s="31">
        <f>100*AG435/$V435</f>
        <v>20.905086103324</v>
      </c>
      <c r="AI435" s="29">
        <f>IF(AH435&gt;$V$8,1,0)</f>
        <v>0</v>
      </c>
      <c r="AJ435" s="31">
        <f>IF($I435=AG$16,AH435,0)</f>
        <v>0</v>
      </c>
      <c r="AK435" s="29">
        <v>6746</v>
      </c>
      <c r="AL435" s="31">
        <f>100*AK435/$V435</f>
        <v>13.5082098518222</v>
      </c>
      <c r="AM435" s="29">
        <f>IF(AL435&gt;$V$8,1,0)</f>
        <v>0</v>
      </c>
      <c r="AN435" s="31">
        <f>IF($I435=AK$16,AL435,0)</f>
        <v>0</v>
      </c>
      <c r="AO435" s="29">
        <v>2590</v>
      </c>
      <c r="AP435" s="31">
        <f>100*AO435/$V435</f>
        <v>5.18622346816179</v>
      </c>
      <c r="AQ435" s="29">
        <f>IF(AP435&gt;$V$8,1,0)</f>
        <v>0</v>
      </c>
      <c r="AR435" s="31">
        <f>IF($I435=AO$16,AP435,0)</f>
        <v>0</v>
      </c>
      <c r="AS435" s="29">
        <v>0</v>
      </c>
      <c r="AT435" s="31">
        <f>100*AS435/$V435</f>
        <v>0</v>
      </c>
      <c r="AU435" s="29">
        <f>IF(AT435&gt;$V$8,1,0)</f>
        <v>0</v>
      </c>
      <c r="AV435" s="31">
        <f>IF($I435=AS$16,AT435,0)</f>
        <v>0</v>
      </c>
      <c r="AW435" s="29">
        <v>0</v>
      </c>
      <c r="AX435" s="31">
        <f>100*AW435/$V435</f>
        <v>0</v>
      </c>
      <c r="AY435" s="29">
        <f>IF(AX435&gt;$V$8,1,0)</f>
        <v>0</v>
      </c>
      <c r="AZ435" s="31">
        <f>IF($I435=AW$16,AX435,0)</f>
        <v>0</v>
      </c>
      <c r="BA435" s="29">
        <v>0</v>
      </c>
      <c r="BB435" s="31">
        <f>100*BA435/$V435</f>
        <v>0</v>
      </c>
      <c r="BC435" s="29">
        <f>IF(BB435&gt;$V$8,1,0)</f>
        <v>0</v>
      </c>
      <c r="BD435" s="31">
        <f>IF($I435=BA$16,BB435,0)</f>
        <v>0</v>
      </c>
      <c r="BE435" s="29">
        <v>0</v>
      </c>
      <c r="BF435" s="31">
        <f>100*BE435/$V435</f>
        <v>0</v>
      </c>
      <c r="BG435" s="29">
        <f>IF(BF435&gt;$V$8,1,0)</f>
        <v>0</v>
      </c>
      <c r="BH435" s="31">
        <f>IF($I435=BE$16,BF435,0)</f>
        <v>0</v>
      </c>
      <c r="BI435" s="29">
        <v>0</v>
      </c>
      <c r="BJ435" s="31">
        <f>100*BI435/$V435</f>
        <v>0</v>
      </c>
      <c r="BK435" s="29">
        <f>IF(BJ435&gt;$V$8,1,0)</f>
        <v>0</v>
      </c>
      <c r="BL435" s="31">
        <f>IF($I435=BI$16,BJ435,0)</f>
        <v>0</v>
      </c>
      <c r="BM435" s="29">
        <v>0</v>
      </c>
      <c r="BN435" s="31">
        <f>100*BM435/$V435</f>
        <v>0</v>
      </c>
      <c r="BO435" s="29">
        <f>IF(BN435&gt;$V$8,1,0)</f>
        <v>0</v>
      </c>
      <c r="BP435" s="31">
        <f>IF($I435=BM$16,BN435,0)</f>
        <v>0</v>
      </c>
      <c r="BQ435" s="29">
        <v>0</v>
      </c>
      <c r="BR435" s="31">
        <f>100*BQ435/$V435</f>
        <v>0</v>
      </c>
      <c r="BS435" s="29">
        <f>IF(BR435&gt;$V$8,1,0)</f>
        <v>0</v>
      </c>
      <c r="BT435" s="31">
        <f>IF($I435=BQ$16,BR435,0)</f>
        <v>0</v>
      </c>
      <c r="BU435" s="29">
        <v>0</v>
      </c>
      <c r="BV435" s="31">
        <f>100*BU435/$V435</f>
        <v>0</v>
      </c>
      <c r="BW435" s="29">
        <f>IF(BV435&gt;$V$8,1,0)</f>
        <v>0</v>
      </c>
      <c r="BX435" s="31">
        <f>IF($I435=BU$16,BV435,0)</f>
        <v>0</v>
      </c>
      <c r="BY435" s="29">
        <v>1044</v>
      </c>
      <c r="BZ435" s="29">
        <v>0</v>
      </c>
      <c r="CA435" s="28"/>
      <c r="CB435" s="20"/>
      <c r="CC435" s="21"/>
    </row>
    <row r="436" ht="15.75" customHeight="1">
      <c r="A436" t="s" s="32">
        <v>990</v>
      </c>
      <c r="B436" t="s" s="71">
        <f>_xlfn.IFS(H436=0,F436,K436=1,I436,L436=1,Q436)</f>
        <v>17</v>
      </c>
      <c r="C436" s="72">
        <f>_xlfn.IFS(H436=0,G436,K436=1,J436,L436=1,R436)</f>
        <v>20.5598834924524</v>
      </c>
      <c r="D436" t="s" s="68">
        <f>IF(F436="Lab","over","under")</f>
        <v>111</v>
      </c>
      <c r="E436" t="s" s="68">
        <v>591</v>
      </c>
      <c r="F436" t="s" s="74">
        <v>9</v>
      </c>
      <c r="G436" s="81">
        <f>AD436</f>
        <v>29.3788575787697</v>
      </c>
      <c r="H436" s="82">
        <f>K436+L436</f>
        <v>1</v>
      </c>
      <c r="I436" t="s" s="77">
        <v>17</v>
      </c>
      <c r="J436" s="81">
        <f>AN436</f>
        <v>20.5598834924524</v>
      </c>
      <c r="K436" s="82">
        <v>1</v>
      </c>
      <c r="L436" s="13"/>
      <c r="M436" s="13"/>
      <c r="N436" s="13"/>
      <c r="O436" t="s" s="68">
        <v>991</v>
      </c>
      <c r="P436" t="s" s="68">
        <v>990</v>
      </c>
      <c r="Q436" t="s" s="78">
        <v>5</v>
      </c>
      <c r="R436" s="83">
        <f>100*S436</f>
        <v>17.9731385</v>
      </c>
      <c r="S436" s="35">
        <v>0.179731385</v>
      </c>
      <c r="T436" s="16"/>
      <c r="U436" s="37">
        <v>74039</v>
      </c>
      <c r="V436" s="37">
        <v>43259</v>
      </c>
      <c r="W436" s="37">
        <v>193</v>
      </c>
      <c r="X436" s="37">
        <v>3815</v>
      </c>
      <c r="Y436" s="37">
        <v>7775</v>
      </c>
      <c r="Z436" s="38">
        <f>100*Y436/$V436</f>
        <v>17.9731385376453</v>
      </c>
      <c r="AA436" s="37">
        <f>IF(Z436&gt;$V$8,1,0)</f>
        <v>0</v>
      </c>
      <c r="AB436" s="38">
        <f>IF($I436=Y$16,Z436,0)</f>
        <v>0</v>
      </c>
      <c r="AC436" s="37">
        <v>12709</v>
      </c>
      <c r="AD436" s="38">
        <f>100*AC436/$V436</f>
        <v>29.3788575787697</v>
      </c>
      <c r="AE436" s="37">
        <f>IF(AD436&gt;$V$8,1,0)</f>
        <v>0</v>
      </c>
      <c r="AF436" s="38">
        <f>IF($I436=AC$16,AD436,0)</f>
        <v>0</v>
      </c>
      <c r="AG436" s="37">
        <v>6470</v>
      </c>
      <c r="AH436" s="38">
        <f>100*AG436/$V436</f>
        <v>14.9564252525486</v>
      </c>
      <c r="AI436" s="37">
        <f>IF(AH436&gt;$V$8,1,0)</f>
        <v>0</v>
      </c>
      <c r="AJ436" s="38">
        <f>IF($I436=AG$16,AH436,0)</f>
        <v>0</v>
      </c>
      <c r="AK436" s="37">
        <v>8894</v>
      </c>
      <c r="AL436" s="38">
        <f>100*AK436/$V436</f>
        <v>20.5598834924524</v>
      </c>
      <c r="AM436" s="37">
        <f>IF(AL436&gt;$V$8,1,0)</f>
        <v>0</v>
      </c>
      <c r="AN436" s="38">
        <f>IF($I436=AK$16,AL436,0)</f>
        <v>20.5598834924524</v>
      </c>
      <c r="AO436" s="37">
        <v>1744</v>
      </c>
      <c r="AP436" s="38">
        <f>100*AO436/$V436</f>
        <v>4.03153101088791</v>
      </c>
      <c r="AQ436" s="37">
        <f>IF(AP436&gt;$V$8,1,0)</f>
        <v>0</v>
      </c>
      <c r="AR436" s="38">
        <f>IF($I436=AO$16,AP436,0)</f>
        <v>0</v>
      </c>
      <c r="AS436" s="37">
        <v>0</v>
      </c>
      <c r="AT436" s="38">
        <f>100*AS436/$V436</f>
        <v>0</v>
      </c>
      <c r="AU436" s="37">
        <f>IF(AT436&gt;$V$8,1,0)</f>
        <v>0</v>
      </c>
      <c r="AV436" s="38">
        <f>IF($I436=AS$16,AT436,0)</f>
        <v>0</v>
      </c>
      <c r="AW436" s="37">
        <v>5667</v>
      </c>
      <c r="AX436" s="38">
        <f>100*AW436/$V436</f>
        <v>13.100164127696</v>
      </c>
      <c r="AY436" s="37">
        <f>IF(AX436&gt;$V$8,1,0)</f>
        <v>0</v>
      </c>
      <c r="AZ436" s="38">
        <f>IF($I436=AW$16,AX436,0)</f>
        <v>0</v>
      </c>
      <c r="BA436" s="37">
        <v>0</v>
      </c>
      <c r="BB436" s="38">
        <f>100*BA436/$V436</f>
        <v>0</v>
      </c>
      <c r="BC436" s="37">
        <f>IF(BB436&gt;$V$8,1,0)</f>
        <v>0</v>
      </c>
      <c r="BD436" s="38">
        <f>IF($I436=BA$16,BB436,0)</f>
        <v>0</v>
      </c>
      <c r="BE436" s="37">
        <v>0</v>
      </c>
      <c r="BF436" s="38">
        <f>100*BE436/$V436</f>
        <v>0</v>
      </c>
      <c r="BG436" s="37">
        <f>IF(BF436&gt;$V$8,1,0)</f>
        <v>0</v>
      </c>
      <c r="BH436" s="38">
        <f>IF($I436=BE$16,BF436,0)</f>
        <v>0</v>
      </c>
      <c r="BI436" s="37">
        <v>0</v>
      </c>
      <c r="BJ436" s="38">
        <f>100*BI436/$V436</f>
        <v>0</v>
      </c>
      <c r="BK436" s="37">
        <f>IF(BJ436&gt;$V$8,1,0)</f>
        <v>0</v>
      </c>
      <c r="BL436" s="38">
        <f>IF($I436=BI$16,BJ436,0)</f>
        <v>0</v>
      </c>
      <c r="BM436" s="37">
        <v>0</v>
      </c>
      <c r="BN436" s="38">
        <f>100*BM436/$V436</f>
        <v>0</v>
      </c>
      <c r="BO436" s="37">
        <f>IF(BN436&gt;$V$8,1,0)</f>
        <v>0</v>
      </c>
      <c r="BP436" s="38">
        <f>IF($I436=BM$16,BN436,0)</f>
        <v>0</v>
      </c>
      <c r="BQ436" s="37">
        <v>0</v>
      </c>
      <c r="BR436" s="38">
        <f>100*BQ436/$V436</f>
        <v>0</v>
      </c>
      <c r="BS436" s="37">
        <f>IF(BR436&gt;$V$8,1,0)</f>
        <v>0</v>
      </c>
      <c r="BT436" s="38">
        <f>IF($I436=BQ$16,BR436,0)</f>
        <v>0</v>
      </c>
      <c r="BU436" s="37">
        <v>0</v>
      </c>
      <c r="BV436" s="38">
        <f>100*BU436/$V436</f>
        <v>0</v>
      </c>
      <c r="BW436" s="37">
        <f>IF(BV436&gt;$V$8,1,0)</f>
        <v>0</v>
      </c>
      <c r="BX436" s="38">
        <f>IF($I436=BU$16,BV436,0)</f>
        <v>0</v>
      </c>
      <c r="BY436" s="37">
        <v>0</v>
      </c>
      <c r="BZ436" s="37">
        <v>0</v>
      </c>
      <c r="CA436" s="16"/>
      <c r="CB436" s="20"/>
      <c r="CC436" s="21"/>
    </row>
    <row r="437" ht="15.75" customHeight="1">
      <c r="A437" t="s" s="32">
        <v>992</v>
      </c>
      <c r="B437" t="s" s="71">
        <f>_xlfn.IFS(H437=0,F437,K437=1,I437,L437=1,Q437)</f>
        <v>17</v>
      </c>
      <c r="C437" s="72">
        <f>_xlfn.IFS(H437=0,G437,K437=1,J437,L437=1,R437)</f>
        <v>25.6402751</v>
      </c>
      <c r="D437" t="s" s="73">
        <f>IF(F437="Lab","over","under")</f>
        <v>111</v>
      </c>
      <c r="E437" t="s" s="73">
        <v>591</v>
      </c>
      <c r="F437" t="s" s="74">
        <v>9</v>
      </c>
      <c r="G437" s="75">
        <f>AD437</f>
        <v>29.0721498609688</v>
      </c>
      <c r="H437" s="76">
        <f>K437+L437</f>
        <v>1</v>
      </c>
      <c r="I437" t="s" s="77">
        <v>5</v>
      </c>
      <c r="J437" s="75">
        <f>AB437</f>
        <v>28.206253963608</v>
      </c>
      <c r="K437" s="76">
        <v>0</v>
      </c>
      <c r="L437" s="76">
        <v>1</v>
      </c>
      <c r="M437" t="s" s="73">
        <v>993</v>
      </c>
      <c r="N437" s="25"/>
      <c r="O437" t="s" s="73">
        <v>994</v>
      </c>
      <c r="P437" t="s" s="73">
        <v>992</v>
      </c>
      <c r="Q437" t="s" s="78">
        <v>17</v>
      </c>
      <c r="R437" s="79">
        <f>100*S437</f>
        <v>25.6402751</v>
      </c>
      <c r="S437" s="80">
        <v>0.256402751</v>
      </c>
      <c r="T437" s="28"/>
      <c r="U437" s="29">
        <v>79067</v>
      </c>
      <c r="V437" s="29">
        <v>40998</v>
      </c>
      <c r="W437" s="29">
        <v>90</v>
      </c>
      <c r="X437" s="29">
        <v>355</v>
      </c>
      <c r="Y437" s="29">
        <v>11564</v>
      </c>
      <c r="Z437" s="31">
        <f>100*Y437/$V437</f>
        <v>28.206253963608</v>
      </c>
      <c r="AA437" s="29">
        <f>IF(Z437&gt;$V$8,1,0)</f>
        <v>0</v>
      </c>
      <c r="AB437" s="31">
        <f>IF($I437=Y$16,Z437,0)</f>
        <v>28.206253963608</v>
      </c>
      <c r="AC437" s="29">
        <v>11919</v>
      </c>
      <c r="AD437" s="31">
        <f>100*AC437/$V437</f>
        <v>29.0721498609688</v>
      </c>
      <c r="AE437" s="29">
        <f>IF(AD437&gt;$V$8,1,0)</f>
        <v>0</v>
      </c>
      <c r="AF437" s="31">
        <f>IF($I437=AC$16,AD437,0)</f>
        <v>0</v>
      </c>
      <c r="AG437" s="29">
        <v>1321</v>
      </c>
      <c r="AH437" s="31">
        <f>100*AG437/$V437</f>
        <v>3.22210839553149</v>
      </c>
      <c r="AI437" s="29">
        <f>IF(AH437&gt;$V$8,1,0)</f>
        <v>0</v>
      </c>
      <c r="AJ437" s="31">
        <f>IF($I437=AG$16,AH437,0)</f>
        <v>0</v>
      </c>
      <c r="AK437" s="29">
        <v>10512</v>
      </c>
      <c r="AL437" s="31">
        <f>100*AK437/$V437</f>
        <v>25.6402751353725</v>
      </c>
      <c r="AM437" s="29">
        <f>IF(AL437&gt;$V$8,1,0)</f>
        <v>0</v>
      </c>
      <c r="AN437" s="31">
        <f>IF($I437=AK$16,AL437,0)</f>
        <v>0</v>
      </c>
      <c r="AO437" s="29">
        <v>1692</v>
      </c>
      <c r="AP437" s="31">
        <f>100*AO437/$V437</f>
        <v>4.1270305868579</v>
      </c>
      <c r="AQ437" s="29">
        <f>IF(AP437&gt;$V$8,1,0)</f>
        <v>0</v>
      </c>
      <c r="AR437" s="31">
        <f>IF($I437=AO$16,AP437,0)</f>
        <v>0</v>
      </c>
      <c r="AS437" s="29">
        <v>0</v>
      </c>
      <c r="AT437" s="31">
        <f>100*AS437/$V437</f>
        <v>0</v>
      </c>
      <c r="AU437" s="29">
        <f>IF(AT437&gt;$V$8,1,0)</f>
        <v>0</v>
      </c>
      <c r="AV437" s="31">
        <f>IF($I437=AS$16,AT437,0)</f>
        <v>0</v>
      </c>
      <c r="AW437" s="29">
        <v>0</v>
      </c>
      <c r="AX437" s="31">
        <f>100*AW437/$V437</f>
        <v>0</v>
      </c>
      <c r="AY437" s="29">
        <f>IF(AX437&gt;$V$8,1,0)</f>
        <v>0</v>
      </c>
      <c r="AZ437" s="31">
        <f>IF($I437=AW$16,AX437,0)</f>
        <v>0</v>
      </c>
      <c r="BA437" s="29">
        <v>0</v>
      </c>
      <c r="BB437" s="31">
        <f>100*BA437/$V437</f>
        <v>0</v>
      </c>
      <c r="BC437" s="29">
        <f>IF(BB437&gt;$V$8,1,0)</f>
        <v>0</v>
      </c>
      <c r="BD437" s="31">
        <f>IF($I437=BA$16,BB437,0)</f>
        <v>0</v>
      </c>
      <c r="BE437" s="29">
        <v>0</v>
      </c>
      <c r="BF437" s="31">
        <f>100*BE437/$V437</f>
        <v>0</v>
      </c>
      <c r="BG437" s="29">
        <f>IF(BF437&gt;$V$8,1,0)</f>
        <v>0</v>
      </c>
      <c r="BH437" s="31">
        <f>IF($I437=BE$16,BF437,0)</f>
        <v>0</v>
      </c>
      <c r="BI437" s="29">
        <v>0</v>
      </c>
      <c r="BJ437" s="31">
        <f>100*BI437/$V437</f>
        <v>0</v>
      </c>
      <c r="BK437" s="29">
        <f>IF(BJ437&gt;$V$8,1,0)</f>
        <v>0</v>
      </c>
      <c r="BL437" s="31">
        <f>IF($I437=BI$16,BJ437,0)</f>
        <v>0</v>
      </c>
      <c r="BM437" s="29">
        <v>0</v>
      </c>
      <c r="BN437" s="31">
        <f>100*BM437/$V437</f>
        <v>0</v>
      </c>
      <c r="BO437" s="29">
        <f>IF(BN437&gt;$V$8,1,0)</f>
        <v>0</v>
      </c>
      <c r="BP437" s="31">
        <f>IF($I437=BM$16,BN437,0)</f>
        <v>0</v>
      </c>
      <c r="BQ437" s="29">
        <v>0</v>
      </c>
      <c r="BR437" s="31">
        <f>100*BQ437/$V437</f>
        <v>0</v>
      </c>
      <c r="BS437" s="29">
        <f>IF(BR437&gt;$V$8,1,0)</f>
        <v>0</v>
      </c>
      <c r="BT437" s="31">
        <f>IF($I437=BQ$16,BR437,0)</f>
        <v>0</v>
      </c>
      <c r="BU437" s="92">
        <v>0</v>
      </c>
      <c r="BV437" s="31">
        <f>100*BU437/$V437</f>
        <v>0</v>
      </c>
      <c r="BW437" s="29">
        <f>IF(BV437&gt;$V$8,1,0)</f>
        <v>0</v>
      </c>
      <c r="BX437" s="31">
        <f>IF($I437=BU$16,BV437,0)</f>
        <v>0</v>
      </c>
      <c r="BY437" s="29">
        <v>369</v>
      </c>
      <c r="BZ437" s="29">
        <v>0</v>
      </c>
      <c r="CA437" s="28"/>
      <c r="CB437" s="20"/>
      <c r="CC437" s="21"/>
    </row>
    <row r="438" ht="15.75" customHeight="1">
      <c r="A438" t="s" s="32">
        <v>995</v>
      </c>
      <c r="B438" t="s" s="71">
        <f>_xlfn.IFS(H438=0,F438,K438=1,I438,L438=1,Q438)</f>
        <v>33</v>
      </c>
      <c r="C438" s="72">
        <f>_xlfn.IFS(H438=0,G438,K438=1,J438,L438=1,R438)</f>
        <v>27.8750878213048</v>
      </c>
      <c r="D438" t="s" s="68">
        <v>111</v>
      </c>
      <c r="E438" t="s" s="68">
        <v>591</v>
      </c>
      <c r="F438" t="s" s="74">
        <v>33</v>
      </c>
      <c r="G438" s="81">
        <f>BB438</f>
        <v>27.8750878213048</v>
      </c>
      <c r="H438" s="82">
        <f>K438+L438</f>
        <v>0</v>
      </c>
      <c r="I438" t="s" s="77">
        <v>37</v>
      </c>
      <c r="J438" s="81">
        <f>BH438</f>
        <v>27.4414322746324</v>
      </c>
      <c r="K438" s="13"/>
      <c r="L438" s="13"/>
      <c r="M438" s="13"/>
      <c r="N438" s="13"/>
      <c r="O438" t="s" s="68">
        <v>996</v>
      </c>
      <c r="P438" t="s" s="68">
        <v>995</v>
      </c>
      <c r="Q438" t="s" s="78">
        <v>41</v>
      </c>
      <c r="R438" s="83">
        <f>100*S438</f>
        <v>12.7431742</v>
      </c>
      <c r="S438" s="35">
        <v>0.127431742</v>
      </c>
      <c r="T438" s="16"/>
      <c r="U438" s="37">
        <v>75707</v>
      </c>
      <c r="V438" s="37">
        <v>41277</v>
      </c>
      <c r="W438" s="37">
        <v>158</v>
      </c>
      <c r="X438" s="37">
        <v>179</v>
      </c>
      <c r="Y438" s="37">
        <v>187</v>
      </c>
      <c r="Z438" s="38">
        <f>100*Y438/$V438</f>
        <v>0.45303680015505</v>
      </c>
      <c r="AA438" s="37">
        <f>IF(Z438&gt;$V$8,1,0)</f>
        <v>0</v>
      </c>
      <c r="AB438" s="38">
        <f>IF($I438=Y$16,Z438,0)</f>
        <v>0</v>
      </c>
      <c r="AC438" s="37">
        <v>0</v>
      </c>
      <c r="AD438" s="38">
        <f>100*AC438/$V438</f>
        <v>0</v>
      </c>
      <c r="AE438" s="37">
        <f>IF(AD438&gt;$V$8,1,0)</f>
        <v>0</v>
      </c>
      <c r="AF438" s="38">
        <f>IF($I438=AC$16,AD438,0)</f>
        <v>0</v>
      </c>
      <c r="AG438" s="37">
        <v>0</v>
      </c>
      <c r="AH438" s="38">
        <f>100*AG438/$V438</f>
        <v>0</v>
      </c>
      <c r="AI438" s="37">
        <f>IF(AH438&gt;$V$8,1,0)</f>
        <v>0</v>
      </c>
      <c r="AJ438" s="38">
        <f>IF($I438=AG$16,AH438,0)</f>
        <v>0</v>
      </c>
      <c r="AK438" s="37">
        <v>0</v>
      </c>
      <c r="AL438" s="38">
        <f>100*AK438/$V438</f>
        <v>0</v>
      </c>
      <c r="AM438" s="37">
        <f>IF(AL438&gt;$V$8,1,0)</f>
        <v>0</v>
      </c>
      <c r="AN438" s="38">
        <f>IF($I438=AK$16,AL438,0)</f>
        <v>0</v>
      </c>
      <c r="AO438" s="37">
        <v>445</v>
      </c>
      <c r="AP438" s="38">
        <f>100*AO438/$V438</f>
        <v>1.0780822249679</v>
      </c>
      <c r="AQ438" s="37">
        <f>IF(AP438&gt;$V$8,1,0)</f>
        <v>0</v>
      </c>
      <c r="AR438" s="38">
        <f>IF($I438=AO$16,AP438,0)</f>
        <v>0</v>
      </c>
      <c r="AS438" s="37">
        <v>0</v>
      </c>
      <c r="AT438" s="38">
        <f>100*AS438/$V438</f>
        <v>0</v>
      </c>
      <c r="AU438" s="37">
        <f>IF(AT438&gt;$V$8,1,0)</f>
        <v>0</v>
      </c>
      <c r="AV438" s="38">
        <f>IF($I438=AS$16,AT438,0)</f>
        <v>0</v>
      </c>
      <c r="AW438" s="37">
        <v>0</v>
      </c>
      <c r="AX438" s="38">
        <f>100*AW438/$V438</f>
        <v>0</v>
      </c>
      <c r="AY438" s="37">
        <f>IF(AX438&gt;$V$8,1,0)</f>
        <v>0</v>
      </c>
      <c r="AZ438" s="38">
        <f>IF($I438=AW$16,AX438,0)</f>
        <v>0</v>
      </c>
      <c r="BA438" s="37">
        <v>11506</v>
      </c>
      <c r="BB438" s="38">
        <f>100*BA438/$V438</f>
        <v>27.8750878213048</v>
      </c>
      <c r="BC438" s="37">
        <f>IF(BB438&gt;$V$8,1,0)</f>
        <v>0</v>
      </c>
      <c r="BD438" s="38">
        <f>IF($I438=BA$16,BB438,0)</f>
        <v>0</v>
      </c>
      <c r="BE438" s="37">
        <v>11327</v>
      </c>
      <c r="BF438" s="38">
        <f>100*BE438/$V438</f>
        <v>27.4414322746324</v>
      </c>
      <c r="BG438" s="37">
        <f>IF(BF438&gt;$V$8,1,0)</f>
        <v>0</v>
      </c>
      <c r="BH438" s="38">
        <f>IF($I438=BE$16,BF438,0)</f>
        <v>27.4414322746324</v>
      </c>
      <c r="BI438" s="37">
        <v>5260</v>
      </c>
      <c r="BJ438" s="38">
        <f>100*BI438/$V438</f>
        <v>12.7431741647891</v>
      </c>
      <c r="BK438" s="37">
        <f>IF(BJ438&gt;$V$8,1,0)</f>
        <v>0</v>
      </c>
      <c r="BL438" s="38">
        <f>IF($I438=BI$16,BJ438,0)</f>
        <v>0</v>
      </c>
      <c r="BM438" s="37">
        <v>3412</v>
      </c>
      <c r="BN438" s="38">
        <f>100*BM438/$V438</f>
        <v>8.26610461031567</v>
      </c>
      <c r="BO438" s="37">
        <f>IF(BN438&gt;$V$8,1,0)</f>
        <v>0</v>
      </c>
      <c r="BP438" s="38">
        <f>IF($I438=BM$16,BN438,0)</f>
        <v>0</v>
      </c>
      <c r="BQ438" s="37">
        <v>3734</v>
      </c>
      <c r="BR438" s="38">
        <f>100*BQ438/$V438</f>
        <v>9.046200062989071</v>
      </c>
      <c r="BS438" s="37">
        <f>IF(BR438&gt;$V$8,1,0)</f>
        <v>0</v>
      </c>
      <c r="BT438" s="38">
        <f>IF($I438=BQ$16,BR438,0)</f>
        <v>0</v>
      </c>
      <c r="BU438" s="93">
        <v>4363</v>
      </c>
      <c r="BV438" s="38">
        <f>100*BU438/$V438</f>
        <v>10.5700511180561</v>
      </c>
      <c r="BW438" s="37">
        <f>IF(BV438&gt;$V$8,1,0)</f>
        <v>0</v>
      </c>
      <c r="BX438" s="38">
        <f>IF($I438=BU$16,BV438,0)</f>
        <v>0</v>
      </c>
      <c r="BY438" s="37">
        <v>7285</v>
      </c>
      <c r="BZ438" s="37">
        <v>0</v>
      </c>
      <c r="CA438" s="16"/>
      <c r="CB438" s="20"/>
      <c r="CC438" s="21"/>
    </row>
    <row r="439" ht="15.75" customHeight="1">
      <c r="A439" t="s" s="32">
        <v>997</v>
      </c>
      <c r="B439" t="s" s="71">
        <f>_xlfn.IFS(H439=0,F439,K439=1,I439,L439=1,Q439)</f>
        <v>17</v>
      </c>
      <c r="C439" s="72">
        <f>_xlfn.IFS(H439=0,G439,K439=1,J439,L439=1,R439)</f>
        <v>22.4608097</v>
      </c>
      <c r="D439" t="s" s="73">
        <f>IF(F439="Lab","over","under")</f>
        <v>111</v>
      </c>
      <c r="E439" t="s" s="73">
        <v>591</v>
      </c>
      <c r="F439" t="s" s="74">
        <v>9</v>
      </c>
      <c r="G439" s="75">
        <f>AD439</f>
        <v>26.7215518213601</v>
      </c>
      <c r="H439" s="76">
        <f>K439+L439</f>
        <v>1</v>
      </c>
      <c r="I439" t="s" s="77">
        <v>5</v>
      </c>
      <c r="J439" s="75">
        <f>AB439</f>
        <v>25.3005526108041</v>
      </c>
      <c r="K439" s="76">
        <v>0</v>
      </c>
      <c r="L439" s="76">
        <v>1</v>
      </c>
      <c r="M439" t="s" s="73">
        <v>998</v>
      </c>
      <c r="N439" s="25"/>
      <c r="O439" t="s" s="73">
        <v>999</v>
      </c>
      <c r="P439" t="s" s="73">
        <v>997</v>
      </c>
      <c r="Q439" t="s" s="78">
        <v>17</v>
      </c>
      <c r="R439" s="79">
        <f>100*S439</f>
        <v>22.4608097</v>
      </c>
      <c r="S439" s="80">
        <v>0.224608097</v>
      </c>
      <c r="T439" s="28"/>
      <c r="U439" s="29">
        <v>74724</v>
      </c>
      <c r="V439" s="29">
        <v>44335</v>
      </c>
      <c r="W439" s="29">
        <v>139</v>
      </c>
      <c r="X439" s="29">
        <v>630</v>
      </c>
      <c r="Y439" s="29">
        <v>11217</v>
      </c>
      <c r="Z439" s="31">
        <f>100*Y439/$V439</f>
        <v>25.3005526108041</v>
      </c>
      <c r="AA439" s="29">
        <f>IF(Z439&gt;$V$8,1,0)</f>
        <v>0</v>
      </c>
      <c r="AB439" s="31">
        <f>IF($I439=Y$16,Z439,0)</f>
        <v>25.3005526108041</v>
      </c>
      <c r="AC439" s="29">
        <v>11847</v>
      </c>
      <c r="AD439" s="31">
        <f>100*AC439/$V439</f>
        <v>26.7215518213601</v>
      </c>
      <c r="AE439" s="29">
        <f>IF(AD439&gt;$V$8,1,0)</f>
        <v>0</v>
      </c>
      <c r="AF439" s="31">
        <f>IF($I439=AC$16,AD439,0)</f>
        <v>0</v>
      </c>
      <c r="AG439" s="29">
        <v>2618</v>
      </c>
      <c r="AH439" s="31">
        <f>100*AG439/$V439</f>
        <v>5.90504116386602</v>
      </c>
      <c r="AI439" s="29">
        <f>IF(AH439&gt;$V$8,1,0)</f>
        <v>0</v>
      </c>
      <c r="AJ439" s="31">
        <f>IF($I439=AG$16,AH439,0)</f>
        <v>0</v>
      </c>
      <c r="AK439" s="29">
        <v>9958</v>
      </c>
      <c r="AL439" s="31">
        <f>100*AK439/$V439</f>
        <v>22.4608097439946</v>
      </c>
      <c r="AM439" s="29">
        <f>IF(AL439&gt;$V$8,1,0)</f>
        <v>0</v>
      </c>
      <c r="AN439" s="31">
        <f>IF($I439=AK$16,AL439,0)</f>
        <v>0</v>
      </c>
      <c r="AO439" s="29">
        <v>1838</v>
      </c>
      <c r="AP439" s="31">
        <f>100*AO439/$V439</f>
        <v>4.14570880793955</v>
      </c>
      <c r="AQ439" s="29">
        <f>IF(AP439&gt;$V$8,1,0)</f>
        <v>0</v>
      </c>
      <c r="AR439" s="31">
        <f>IF($I439=AO$16,AP439,0)</f>
        <v>0</v>
      </c>
      <c r="AS439" s="29">
        <v>0</v>
      </c>
      <c r="AT439" s="31">
        <f>100*AS439/$V439</f>
        <v>0</v>
      </c>
      <c r="AU439" s="29">
        <f>IF(AT439&gt;$V$8,1,0)</f>
        <v>0</v>
      </c>
      <c r="AV439" s="31">
        <f>IF($I439=AS$16,AT439,0)</f>
        <v>0</v>
      </c>
      <c r="AW439" s="29">
        <v>0</v>
      </c>
      <c r="AX439" s="31">
        <f>100*AW439/$V439</f>
        <v>0</v>
      </c>
      <c r="AY439" s="29">
        <f>IF(AX439&gt;$V$8,1,0)</f>
        <v>0</v>
      </c>
      <c r="AZ439" s="31">
        <f>IF($I439=AW$16,AX439,0)</f>
        <v>0</v>
      </c>
      <c r="BA439" s="29">
        <v>0</v>
      </c>
      <c r="BB439" s="31">
        <f>100*BA439/$V439</f>
        <v>0</v>
      </c>
      <c r="BC439" s="29">
        <f>IF(BB439&gt;$V$8,1,0)</f>
        <v>0</v>
      </c>
      <c r="BD439" s="31">
        <f>IF($I439=BA$16,BB439,0)</f>
        <v>0</v>
      </c>
      <c r="BE439" s="29">
        <v>0</v>
      </c>
      <c r="BF439" s="31">
        <f>100*BE439/$V439</f>
        <v>0</v>
      </c>
      <c r="BG439" s="29">
        <f>IF(BF439&gt;$V$8,1,0)</f>
        <v>0</v>
      </c>
      <c r="BH439" s="31">
        <f>IF($I439=BE$16,BF439,0)</f>
        <v>0</v>
      </c>
      <c r="BI439" s="29">
        <v>0</v>
      </c>
      <c r="BJ439" s="31">
        <f>100*BI439/$V439</f>
        <v>0</v>
      </c>
      <c r="BK439" s="29">
        <f>IF(BJ439&gt;$V$8,1,0)</f>
        <v>0</v>
      </c>
      <c r="BL439" s="31">
        <f>IF($I439=BI$16,BJ439,0)</f>
        <v>0</v>
      </c>
      <c r="BM439" s="29">
        <v>0</v>
      </c>
      <c r="BN439" s="31">
        <f>100*BM439/$V439</f>
        <v>0</v>
      </c>
      <c r="BO439" s="29">
        <f>IF(BN439&gt;$V$8,1,0)</f>
        <v>0</v>
      </c>
      <c r="BP439" s="31">
        <f>IF($I439=BM$16,BN439,0)</f>
        <v>0</v>
      </c>
      <c r="BQ439" s="29">
        <v>0</v>
      </c>
      <c r="BR439" s="31">
        <f>100*BQ439/$V439</f>
        <v>0</v>
      </c>
      <c r="BS439" s="29">
        <f>IF(BR439&gt;$V$8,1,0)</f>
        <v>0</v>
      </c>
      <c r="BT439" s="31">
        <f>IF($I439=BQ$16,BR439,0)</f>
        <v>0</v>
      </c>
      <c r="BU439" s="95">
        <v>0</v>
      </c>
      <c r="BV439" s="31">
        <f>100*BU439/$V439</f>
        <v>0</v>
      </c>
      <c r="BW439" s="29">
        <f>IF(BV439&gt;$V$8,1,0)</f>
        <v>0</v>
      </c>
      <c r="BX439" s="31">
        <f>IF($I439=BU$16,BV439,0)</f>
        <v>0</v>
      </c>
      <c r="BY439" s="29">
        <v>0</v>
      </c>
      <c r="BZ439" s="29">
        <v>0</v>
      </c>
      <c r="CA439" s="28"/>
      <c r="CB439" s="20"/>
      <c r="CC439" s="21"/>
    </row>
    <row r="440" ht="15.75" customHeight="1">
      <c r="A440" t="s" s="32">
        <v>1000</v>
      </c>
      <c r="B440" t="s" s="71">
        <f>F440</f>
        <v>13</v>
      </c>
      <c r="C440" s="72">
        <f>G440</f>
        <v>62.7076898229463</v>
      </c>
      <c r="D440" t="s" s="68">
        <v>1001</v>
      </c>
      <c r="E440" s="13"/>
      <c r="F440" t="s" s="74">
        <v>13</v>
      </c>
      <c r="G440" s="81">
        <f>AH440</f>
        <v>62.7076898229463</v>
      </c>
      <c r="H440" s="82">
        <f>K440+L440</f>
        <v>0</v>
      </c>
      <c r="I440" t="s" s="77">
        <v>5</v>
      </c>
      <c r="J440" s="81">
        <f>AB440</f>
        <v>19.3588112975188</v>
      </c>
      <c r="K440" s="13"/>
      <c r="L440" s="13"/>
      <c r="M440" s="13"/>
      <c r="N440" s="13"/>
      <c r="O440" t="s" s="68">
        <v>1002</v>
      </c>
      <c r="P440" t="s" s="68">
        <v>1000</v>
      </c>
      <c r="Q440" t="s" s="78">
        <v>17</v>
      </c>
      <c r="R440" s="83">
        <f>100*S440</f>
        <v>9.775301300000001</v>
      </c>
      <c r="S440" s="35">
        <v>0.097753013</v>
      </c>
      <c r="T440" s="16"/>
      <c r="U440" s="37">
        <v>72029</v>
      </c>
      <c r="V440" s="37">
        <v>49533</v>
      </c>
      <c r="W440" s="37">
        <v>115</v>
      </c>
      <c r="X440" s="37">
        <v>21472</v>
      </c>
      <c r="Y440" s="37">
        <v>9589</v>
      </c>
      <c r="Z440" s="38">
        <f>100*Y440/$V440</f>
        <v>19.3588112975188</v>
      </c>
      <c r="AA440" s="37">
        <f>IF(Z440&gt;$V$8,1,0)</f>
        <v>0</v>
      </c>
      <c r="AB440" s="38">
        <f>IF($I440=Y$16,Z440,0)</f>
        <v>19.3588112975188</v>
      </c>
      <c r="AC440" s="37">
        <v>2306</v>
      </c>
      <c r="AD440" s="38">
        <f>100*AC440/$V440</f>
        <v>4.65548220378334</v>
      </c>
      <c r="AE440" s="37">
        <f>IF(AD440&gt;$V$8,1,0)</f>
        <v>0</v>
      </c>
      <c r="AF440" s="38">
        <f>IF($I440=AC$16,AD440,0)</f>
        <v>0</v>
      </c>
      <c r="AG440" s="37">
        <v>31061</v>
      </c>
      <c r="AH440" s="38">
        <f>100*AG440/$V440</f>
        <v>62.7076898229463</v>
      </c>
      <c r="AI440" s="37">
        <f>IF(AH440&gt;$V$8,1,0)</f>
        <v>1</v>
      </c>
      <c r="AJ440" s="38">
        <f>IF($I440=AG$16,AH440,0)</f>
        <v>0</v>
      </c>
      <c r="AK440" s="37">
        <v>4842</v>
      </c>
      <c r="AL440" s="38">
        <f>100*AK440/$V440</f>
        <v>9.77530131427533</v>
      </c>
      <c r="AM440" s="37">
        <f>IF(AL440&gt;$V$8,1,0)</f>
        <v>0</v>
      </c>
      <c r="AN440" s="38">
        <f>IF($I440=AK$16,AL440,0)</f>
        <v>0</v>
      </c>
      <c r="AO440" s="37">
        <v>1486</v>
      </c>
      <c r="AP440" s="38">
        <f>100*AO440/$V440</f>
        <v>3.00002018856116</v>
      </c>
      <c r="AQ440" s="37">
        <f>IF(AP440&gt;$V$8,1,0)</f>
        <v>0</v>
      </c>
      <c r="AR440" s="38">
        <f>IF($I440=AO$16,AP440,0)</f>
        <v>0</v>
      </c>
      <c r="AS440" s="37">
        <v>0</v>
      </c>
      <c r="AT440" s="38">
        <f>100*AS440/$V440</f>
        <v>0</v>
      </c>
      <c r="AU440" s="37">
        <f>IF(AT440&gt;$V$8,1,0)</f>
        <v>0</v>
      </c>
      <c r="AV440" s="38">
        <f>IF($I440=AS$16,AT440,0)</f>
        <v>0</v>
      </c>
      <c r="AW440" s="37">
        <v>0</v>
      </c>
      <c r="AX440" s="38">
        <f>100*AW440/$V440</f>
        <v>0</v>
      </c>
      <c r="AY440" s="37">
        <f>IF(AX440&gt;$V$8,1,0)</f>
        <v>0</v>
      </c>
      <c r="AZ440" s="38">
        <f>IF($I440=AW$16,AX440,0)</f>
        <v>0</v>
      </c>
      <c r="BA440" s="37">
        <v>0</v>
      </c>
      <c r="BB440" s="38">
        <f>100*BA440/$V440</f>
        <v>0</v>
      </c>
      <c r="BC440" s="37">
        <f>IF(BB440&gt;$V$8,1,0)</f>
        <v>0</v>
      </c>
      <c r="BD440" s="38">
        <f>IF($I440=BA$16,BB440,0)</f>
        <v>0</v>
      </c>
      <c r="BE440" s="37">
        <v>0</v>
      </c>
      <c r="BF440" s="38">
        <f>100*BE440/$V440</f>
        <v>0</v>
      </c>
      <c r="BG440" s="37">
        <f>IF(BF440&gt;$V$8,1,0)</f>
        <v>0</v>
      </c>
      <c r="BH440" s="38">
        <f>IF($I440=BE$16,BF440,0)</f>
        <v>0</v>
      </c>
      <c r="BI440" s="37">
        <v>0</v>
      </c>
      <c r="BJ440" s="38">
        <f>100*BI440/$V440</f>
        <v>0</v>
      </c>
      <c r="BK440" s="37">
        <f>IF(BJ440&gt;$V$8,1,0)</f>
        <v>0</v>
      </c>
      <c r="BL440" s="38">
        <f>IF($I440=BI$16,BJ440,0)</f>
        <v>0</v>
      </c>
      <c r="BM440" s="37">
        <v>0</v>
      </c>
      <c r="BN440" s="38">
        <f>100*BM440/$V440</f>
        <v>0</v>
      </c>
      <c r="BO440" s="37">
        <f>IF(BN440&gt;$V$8,1,0)</f>
        <v>0</v>
      </c>
      <c r="BP440" s="38">
        <f>IF($I440=BM$16,BN440,0)</f>
        <v>0</v>
      </c>
      <c r="BQ440" s="37">
        <v>0</v>
      </c>
      <c r="BR440" s="38">
        <f>100*BQ440/$V440</f>
        <v>0</v>
      </c>
      <c r="BS440" s="37">
        <f>IF(BR440&gt;$V$8,1,0)</f>
        <v>0</v>
      </c>
      <c r="BT440" s="38">
        <f>IF($I440=BQ$16,BR440,0)</f>
        <v>0</v>
      </c>
      <c r="BU440" s="37">
        <v>0</v>
      </c>
      <c r="BV440" s="38">
        <f>100*BU440/$V440</f>
        <v>0</v>
      </c>
      <c r="BW440" s="37">
        <f>IF(BV440&gt;$V$8,1,0)</f>
        <v>0</v>
      </c>
      <c r="BX440" s="38">
        <f>IF($I440=BU$16,BV440,0)</f>
        <v>0</v>
      </c>
      <c r="BY440" s="37">
        <v>1514</v>
      </c>
      <c r="BZ440" s="37">
        <v>0</v>
      </c>
      <c r="CA440" s="16"/>
      <c r="CB440" s="20"/>
      <c r="CC440" s="21"/>
    </row>
    <row r="441" ht="15.75" customHeight="1">
      <c r="A441" t="s" s="32">
        <v>1003</v>
      </c>
      <c r="B441" t="s" s="71">
        <f>F441</f>
        <v>13</v>
      </c>
      <c r="C441" s="72">
        <f>G441</f>
        <v>56.6164219010346</v>
      </c>
      <c r="D441" t="s" s="73">
        <v>1001</v>
      </c>
      <c r="E441" s="25"/>
      <c r="F441" t="s" s="74">
        <v>13</v>
      </c>
      <c r="G441" s="75">
        <f>AH441</f>
        <v>56.6164219010346</v>
      </c>
      <c r="H441" s="76">
        <f>K441+L441</f>
        <v>0</v>
      </c>
      <c r="I441" t="s" s="77">
        <v>5</v>
      </c>
      <c r="J441" s="75">
        <f>AB441</f>
        <v>18.1888634866509</v>
      </c>
      <c r="K441" s="25"/>
      <c r="L441" s="25"/>
      <c r="M441" s="25"/>
      <c r="N441" s="25"/>
      <c r="O441" t="s" s="73">
        <v>1004</v>
      </c>
      <c r="P441" t="s" s="73">
        <v>1003</v>
      </c>
      <c r="Q441" t="s" s="78">
        <v>9</v>
      </c>
      <c r="R441" s="79">
        <f>100*S441</f>
        <v>10.0534739</v>
      </c>
      <c r="S441" s="80">
        <v>0.100534739</v>
      </c>
      <c r="T441" s="28"/>
      <c r="U441" s="29">
        <v>72739</v>
      </c>
      <c r="V441" s="29">
        <v>51614</v>
      </c>
      <c r="W441" s="29">
        <v>203</v>
      </c>
      <c r="X441" s="29">
        <v>19834</v>
      </c>
      <c r="Y441" s="29">
        <v>9388</v>
      </c>
      <c r="Z441" s="31">
        <f>100*Y441/$V441</f>
        <v>18.1888634866509</v>
      </c>
      <c r="AA441" s="29">
        <f>IF(Z441&gt;$V$8,1,0)</f>
        <v>0</v>
      </c>
      <c r="AB441" s="31">
        <f>IF($I441=Y$16,Z441,0)</f>
        <v>18.1888634866509</v>
      </c>
      <c r="AC441" s="29">
        <v>5189</v>
      </c>
      <c r="AD441" s="31">
        <f>100*AC441/$V441</f>
        <v>10.0534738636804</v>
      </c>
      <c r="AE441" s="29">
        <f>IF(AD441&gt;$V$8,1,0)</f>
        <v>0</v>
      </c>
      <c r="AF441" s="31">
        <f>IF($I441=AC$16,AD441,0)</f>
        <v>0</v>
      </c>
      <c r="AG441" s="29">
        <v>29222</v>
      </c>
      <c r="AH441" s="31">
        <f>100*AG441/$V441</f>
        <v>56.6164219010346</v>
      </c>
      <c r="AI441" s="29">
        <f>IF(AH441&gt;$V$8,1,0)</f>
        <v>1</v>
      </c>
      <c r="AJ441" s="31">
        <f>IF($I441=AG$16,AH441,0)</f>
        <v>0</v>
      </c>
      <c r="AK441" s="29">
        <v>4336</v>
      </c>
      <c r="AL441" s="31">
        <f>100*AK441/$V441</f>
        <v>8.400821482543501</v>
      </c>
      <c r="AM441" s="29">
        <f>IF(AL441&gt;$V$8,1,0)</f>
        <v>0</v>
      </c>
      <c r="AN441" s="31">
        <f>IF($I441=AK$16,AL441,0)</f>
        <v>0</v>
      </c>
      <c r="AO441" s="29">
        <v>3272</v>
      </c>
      <c r="AP441" s="31">
        <f>100*AO441/$V441</f>
        <v>6.33936528848762</v>
      </c>
      <c r="AQ441" s="29">
        <f>IF(AP441&gt;$V$8,1,0)</f>
        <v>0</v>
      </c>
      <c r="AR441" s="31">
        <f>IF($I441=AO$16,AP441,0)</f>
        <v>0</v>
      </c>
      <c r="AS441" s="29">
        <v>0</v>
      </c>
      <c r="AT441" s="31">
        <f>100*AS441/$V441</f>
        <v>0</v>
      </c>
      <c r="AU441" s="29">
        <f>IF(AT441&gt;$V$8,1,0)</f>
        <v>0</v>
      </c>
      <c r="AV441" s="31">
        <f>IF($I441=AS$16,AT441,0)</f>
        <v>0</v>
      </c>
      <c r="AW441" s="29">
        <v>0</v>
      </c>
      <c r="AX441" s="31">
        <f>100*AW441/$V441</f>
        <v>0</v>
      </c>
      <c r="AY441" s="29">
        <f>IF(AX441&gt;$V$8,1,0)</f>
        <v>0</v>
      </c>
      <c r="AZ441" s="31">
        <f>IF($I441=AW$16,AX441,0)</f>
        <v>0</v>
      </c>
      <c r="BA441" s="29">
        <v>0</v>
      </c>
      <c r="BB441" s="31">
        <f>100*BA441/$V441</f>
        <v>0</v>
      </c>
      <c r="BC441" s="29">
        <f>IF(BB441&gt;$V$8,1,0)</f>
        <v>0</v>
      </c>
      <c r="BD441" s="31">
        <f>IF($I441=BA$16,BB441,0)</f>
        <v>0</v>
      </c>
      <c r="BE441" s="29">
        <v>0</v>
      </c>
      <c r="BF441" s="31">
        <f>100*BE441/$V441</f>
        <v>0</v>
      </c>
      <c r="BG441" s="29">
        <f>IF(BF441&gt;$V$8,1,0)</f>
        <v>0</v>
      </c>
      <c r="BH441" s="31">
        <f>IF($I441=BE$16,BF441,0)</f>
        <v>0</v>
      </c>
      <c r="BI441" s="29">
        <v>0</v>
      </c>
      <c r="BJ441" s="31">
        <f>100*BI441/$V441</f>
        <v>0</v>
      </c>
      <c r="BK441" s="29">
        <f>IF(BJ441&gt;$V$8,1,0)</f>
        <v>0</v>
      </c>
      <c r="BL441" s="31">
        <f>IF($I441=BI$16,BJ441,0)</f>
        <v>0</v>
      </c>
      <c r="BM441" s="29">
        <v>0</v>
      </c>
      <c r="BN441" s="31">
        <f>100*BM441/$V441</f>
        <v>0</v>
      </c>
      <c r="BO441" s="29">
        <f>IF(BN441&gt;$V$8,1,0)</f>
        <v>0</v>
      </c>
      <c r="BP441" s="31">
        <f>IF($I441=BM$16,BN441,0)</f>
        <v>0</v>
      </c>
      <c r="BQ441" s="29">
        <v>0</v>
      </c>
      <c r="BR441" s="31">
        <f>100*BQ441/$V441</f>
        <v>0</v>
      </c>
      <c r="BS441" s="29">
        <f>IF(BR441&gt;$V$8,1,0)</f>
        <v>0</v>
      </c>
      <c r="BT441" s="31">
        <f>IF($I441=BQ$16,BR441,0)</f>
        <v>0</v>
      </c>
      <c r="BU441" s="29">
        <v>0</v>
      </c>
      <c r="BV441" s="31">
        <f>100*BU441/$V441</f>
        <v>0</v>
      </c>
      <c r="BW441" s="29">
        <f>IF(BV441&gt;$V$8,1,0)</f>
        <v>0</v>
      </c>
      <c r="BX441" s="31">
        <f>IF($I441=BU$16,BV441,0)</f>
        <v>0</v>
      </c>
      <c r="BY441" s="29">
        <v>333</v>
      </c>
      <c r="BZ441" s="29">
        <v>0</v>
      </c>
      <c r="CA441" s="28"/>
      <c r="CB441" s="20"/>
      <c r="CC441" s="21"/>
    </row>
    <row r="442" ht="15.75" customHeight="1">
      <c r="A442" t="s" s="32">
        <v>1005</v>
      </c>
      <c r="B442" t="s" s="71">
        <f>F442</f>
        <v>21</v>
      </c>
      <c r="C442" s="72">
        <f>G442</f>
        <v>56.5871094200392</v>
      </c>
      <c r="D442" t="s" s="68">
        <v>1001</v>
      </c>
      <c r="E442" s="13"/>
      <c r="F442" t="s" s="74">
        <v>21</v>
      </c>
      <c r="G442" s="81">
        <f>AP442</f>
        <v>56.5871094200392</v>
      </c>
      <c r="H442" s="82">
        <f>K442+L442</f>
        <v>0</v>
      </c>
      <c r="I442" t="s" s="77">
        <v>9</v>
      </c>
      <c r="J442" s="81">
        <f>AF442</f>
        <v>32.5884930243284</v>
      </c>
      <c r="K442" s="13"/>
      <c r="L442" s="13"/>
      <c r="M442" s="13"/>
      <c r="N442" s="13"/>
      <c r="O442" t="s" s="68">
        <v>1006</v>
      </c>
      <c r="P442" t="s" s="68">
        <v>1005</v>
      </c>
      <c r="Q442" t="s" s="78">
        <v>5</v>
      </c>
      <c r="R442" s="83">
        <f>100*S442</f>
        <v>4.6074023</v>
      </c>
      <c r="S442" s="35">
        <v>0.046074023</v>
      </c>
      <c r="T442" s="16"/>
      <c r="U442" s="37">
        <v>62735</v>
      </c>
      <c r="V442" s="37">
        <v>43365</v>
      </c>
      <c r="W442" s="37">
        <v>165</v>
      </c>
      <c r="X442" s="37">
        <v>10407</v>
      </c>
      <c r="Y442" s="37">
        <v>1998</v>
      </c>
      <c r="Z442" s="38">
        <f>100*Y442/$V442</f>
        <v>4.60740228294708</v>
      </c>
      <c r="AA442" s="37">
        <f>IF(Z442&gt;$V$8,1,0)</f>
        <v>0</v>
      </c>
      <c r="AB442" s="38">
        <f>IF($I442=Y$16,Z442,0)</f>
        <v>0</v>
      </c>
      <c r="AC442" s="37">
        <v>14132</v>
      </c>
      <c r="AD442" s="38">
        <f>100*AC442/$V442</f>
        <v>32.5884930243284</v>
      </c>
      <c r="AE442" s="37">
        <f>IF(AD442&gt;$V$8,1,0)</f>
        <v>0</v>
      </c>
      <c r="AF442" s="38">
        <f>IF($I442=AC$16,AD442,0)</f>
        <v>32.5884930243284</v>
      </c>
      <c r="AG442" s="37">
        <v>1162</v>
      </c>
      <c r="AH442" s="38">
        <f>100*AG442/$V442</f>
        <v>2.67958030669895</v>
      </c>
      <c r="AI442" s="37">
        <f>IF(AH442&gt;$V$8,1,0)</f>
        <v>0</v>
      </c>
      <c r="AJ442" s="38">
        <f>IF($I442=AG$16,AH442,0)</f>
        <v>0</v>
      </c>
      <c r="AK442" s="37">
        <v>1338</v>
      </c>
      <c r="AL442" s="38">
        <f>100*AK442/$V442</f>
        <v>3.08543756485645</v>
      </c>
      <c r="AM442" s="37">
        <f>IF(AL442&gt;$V$8,1,0)</f>
        <v>0</v>
      </c>
      <c r="AN442" s="38">
        <f>IF($I442=AK$16,AL442,0)</f>
        <v>0</v>
      </c>
      <c r="AO442" s="37">
        <v>24539</v>
      </c>
      <c r="AP442" s="38">
        <f>100*AO442/$V442</f>
        <v>56.5871094200392</v>
      </c>
      <c r="AQ442" s="37">
        <f>IF(AP442&gt;$V$8,1,0)</f>
        <v>1</v>
      </c>
      <c r="AR442" s="38">
        <f>IF($I442=AO$16,AP442,0)</f>
        <v>0</v>
      </c>
      <c r="AS442" s="37">
        <v>0</v>
      </c>
      <c r="AT442" s="38">
        <f>100*AS442/$V442</f>
        <v>0</v>
      </c>
      <c r="AU442" s="37">
        <f>IF(AT442&gt;$V$8,1,0)</f>
        <v>0</v>
      </c>
      <c r="AV442" s="38">
        <f>IF($I442=AS$16,AT442,0)</f>
        <v>0</v>
      </c>
      <c r="AW442" s="37">
        <v>0</v>
      </c>
      <c r="AX442" s="38">
        <f>100*AW442/$V442</f>
        <v>0</v>
      </c>
      <c r="AY442" s="37">
        <f>IF(AX442&gt;$V$8,1,0)</f>
        <v>0</v>
      </c>
      <c r="AZ442" s="38">
        <f>IF($I442=AW$16,AX442,0)</f>
        <v>0</v>
      </c>
      <c r="BA442" s="37">
        <v>0</v>
      </c>
      <c r="BB442" s="38">
        <f>100*BA442/$V442</f>
        <v>0</v>
      </c>
      <c r="BC442" s="37">
        <f>IF(BB442&gt;$V$8,1,0)</f>
        <v>0</v>
      </c>
      <c r="BD442" s="38">
        <f>IF($I442=BA$16,BB442,0)</f>
        <v>0</v>
      </c>
      <c r="BE442" s="37">
        <v>0</v>
      </c>
      <c r="BF442" s="38">
        <f>100*BE442/$V442</f>
        <v>0</v>
      </c>
      <c r="BG442" s="37">
        <f>IF(BF442&gt;$V$8,1,0)</f>
        <v>0</v>
      </c>
      <c r="BH442" s="38">
        <f>IF($I442=BE$16,BF442,0)</f>
        <v>0</v>
      </c>
      <c r="BI442" s="37">
        <v>0</v>
      </c>
      <c r="BJ442" s="38">
        <f>100*BI442/$V442</f>
        <v>0</v>
      </c>
      <c r="BK442" s="37">
        <f>IF(BJ442&gt;$V$8,1,0)</f>
        <v>0</v>
      </c>
      <c r="BL442" s="38">
        <f>IF($I442=BI$16,BJ442,0)</f>
        <v>0</v>
      </c>
      <c r="BM442" s="37">
        <v>0</v>
      </c>
      <c r="BN442" s="38">
        <f>100*BM442/$V442</f>
        <v>0</v>
      </c>
      <c r="BO442" s="37">
        <f>IF(BN442&gt;$V$8,1,0)</f>
        <v>0</v>
      </c>
      <c r="BP442" s="38">
        <f>IF($I442=BM$16,BN442,0)</f>
        <v>0</v>
      </c>
      <c r="BQ442" s="37">
        <v>0</v>
      </c>
      <c r="BR442" s="38">
        <f>100*BQ442/$V442</f>
        <v>0</v>
      </c>
      <c r="BS442" s="37">
        <f>IF(BR442&gt;$V$8,1,0)</f>
        <v>0</v>
      </c>
      <c r="BT442" s="38">
        <f>IF($I442=BQ$16,BR442,0)</f>
        <v>0</v>
      </c>
      <c r="BU442" s="37">
        <v>0</v>
      </c>
      <c r="BV442" s="38">
        <f>100*BU442/$V442</f>
        <v>0</v>
      </c>
      <c r="BW442" s="37">
        <f>IF(BV442&gt;$V$8,1,0)</f>
        <v>0</v>
      </c>
      <c r="BX442" s="38">
        <f>IF($I442=BU$16,BV442,0)</f>
        <v>0</v>
      </c>
      <c r="BY442" s="37">
        <v>0</v>
      </c>
      <c r="BZ442" s="37">
        <v>0</v>
      </c>
      <c r="CA442" s="16"/>
      <c r="CB442" s="20"/>
      <c r="CC442" s="21"/>
    </row>
    <row r="443" ht="15.75" customHeight="1">
      <c r="A443" t="s" s="32">
        <v>1007</v>
      </c>
      <c r="B443" t="s" s="71">
        <f>F443</f>
        <v>13</v>
      </c>
      <c r="C443" s="72">
        <f>G443</f>
        <v>56.2785494546472</v>
      </c>
      <c r="D443" t="s" s="73">
        <v>1001</v>
      </c>
      <c r="E443" s="25"/>
      <c r="F443" t="s" s="74">
        <v>13</v>
      </c>
      <c r="G443" s="75">
        <f>AH443</f>
        <v>56.2785494546472</v>
      </c>
      <c r="H443" s="76">
        <f>K443+L443</f>
        <v>0</v>
      </c>
      <c r="I443" t="s" s="77">
        <v>5</v>
      </c>
      <c r="J443" s="75">
        <f>AB443</f>
        <v>16.272956092104</v>
      </c>
      <c r="K443" s="25"/>
      <c r="L443" s="25"/>
      <c r="M443" s="25"/>
      <c r="N443" s="25"/>
      <c r="O443" t="s" s="73">
        <v>1008</v>
      </c>
      <c r="P443" t="s" s="73">
        <v>1007</v>
      </c>
      <c r="Q443" t="s" s="78">
        <v>9</v>
      </c>
      <c r="R443" s="79">
        <f>100*S443</f>
        <v>12.4787918</v>
      </c>
      <c r="S443" s="80">
        <v>0.124787918</v>
      </c>
      <c r="T443" s="28"/>
      <c r="U443" s="29">
        <v>74980</v>
      </c>
      <c r="V443" s="29">
        <v>53635</v>
      </c>
      <c r="W443" s="29">
        <v>226</v>
      </c>
      <c r="X443" s="29">
        <v>21457</v>
      </c>
      <c r="Y443" s="29">
        <v>8728</v>
      </c>
      <c r="Z443" s="31">
        <f>100*Y443/$V443</f>
        <v>16.272956092104</v>
      </c>
      <c r="AA443" s="29">
        <f>IF(Z443&gt;$V$8,1,0)</f>
        <v>0</v>
      </c>
      <c r="AB443" s="31">
        <f>IF($I443=Y$16,Z443,0)</f>
        <v>16.272956092104</v>
      </c>
      <c r="AC443" s="29">
        <v>6693</v>
      </c>
      <c r="AD443" s="31">
        <f>100*AC443/$V443</f>
        <v>12.4787918336907</v>
      </c>
      <c r="AE443" s="29">
        <f>IF(AD443&gt;$V$8,1,0)</f>
        <v>0</v>
      </c>
      <c r="AF443" s="31">
        <f>IF($I443=AC$16,AD443,0)</f>
        <v>0</v>
      </c>
      <c r="AG443" s="29">
        <v>30185</v>
      </c>
      <c r="AH443" s="31">
        <f>100*AG443/$V443</f>
        <v>56.2785494546472</v>
      </c>
      <c r="AI443" s="29">
        <f>IF(AH443&gt;$V$8,1,0)</f>
        <v>1</v>
      </c>
      <c r="AJ443" s="31">
        <f>IF($I443=AG$16,AH443,0)</f>
        <v>0</v>
      </c>
      <c r="AK443" s="29">
        <v>4092</v>
      </c>
      <c r="AL443" s="31">
        <f>100*AK443/$V443</f>
        <v>7.62934650880955</v>
      </c>
      <c r="AM443" s="29">
        <f>IF(AL443&gt;$V$8,1,0)</f>
        <v>0</v>
      </c>
      <c r="AN443" s="31">
        <f>IF($I443=AK$16,AL443,0)</f>
        <v>0</v>
      </c>
      <c r="AO443" s="29">
        <v>3590</v>
      </c>
      <c r="AP443" s="31">
        <f>100*AO443/$V443</f>
        <v>6.69339050992822</v>
      </c>
      <c r="AQ443" s="29">
        <f>IF(AP443&gt;$V$8,1,0)</f>
        <v>0</v>
      </c>
      <c r="AR443" s="31">
        <f>IF($I443=AO$16,AP443,0)</f>
        <v>0</v>
      </c>
      <c r="AS443" s="29">
        <v>0</v>
      </c>
      <c r="AT443" s="31">
        <f>100*AS443/$V443</f>
        <v>0</v>
      </c>
      <c r="AU443" s="29">
        <f>IF(AT443&gt;$V$8,1,0)</f>
        <v>0</v>
      </c>
      <c r="AV443" s="31">
        <f>IF($I443=AS$16,AT443,0)</f>
        <v>0</v>
      </c>
      <c r="AW443" s="29">
        <v>0</v>
      </c>
      <c r="AX443" s="31">
        <f>100*AW443/$V443</f>
        <v>0</v>
      </c>
      <c r="AY443" s="29">
        <f>IF(AX443&gt;$V$8,1,0)</f>
        <v>0</v>
      </c>
      <c r="AZ443" s="31">
        <f>IF($I443=AW$16,AX443,0)</f>
        <v>0</v>
      </c>
      <c r="BA443" s="29">
        <v>0</v>
      </c>
      <c r="BB443" s="31">
        <f>100*BA443/$V443</f>
        <v>0</v>
      </c>
      <c r="BC443" s="29">
        <f>IF(BB443&gt;$V$8,1,0)</f>
        <v>0</v>
      </c>
      <c r="BD443" s="31">
        <f>IF($I443=BA$16,BB443,0)</f>
        <v>0</v>
      </c>
      <c r="BE443" s="29">
        <v>0</v>
      </c>
      <c r="BF443" s="31">
        <f>100*BE443/$V443</f>
        <v>0</v>
      </c>
      <c r="BG443" s="29">
        <f>IF(BF443&gt;$V$8,1,0)</f>
        <v>0</v>
      </c>
      <c r="BH443" s="31">
        <f>IF($I443=BE$16,BF443,0)</f>
        <v>0</v>
      </c>
      <c r="BI443" s="29">
        <v>0</v>
      </c>
      <c r="BJ443" s="31">
        <f>100*BI443/$V443</f>
        <v>0</v>
      </c>
      <c r="BK443" s="29">
        <f>IF(BJ443&gt;$V$8,1,0)</f>
        <v>0</v>
      </c>
      <c r="BL443" s="31">
        <f>IF($I443=BI$16,BJ443,0)</f>
        <v>0</v>
      </c>
      <c r="BM443" s="29">
        <v>0</v>
      </c>
      <c r="BN443" s="31">
        <f>100*BM443/$V443</f>
        <v>0</v>
      </c>
      <c r="BO443" s="29">
        <f>IF(BN443&gt;$V$8,1,0)</f>
        <v>0</v>
      </c>
      <c r="BP443" s="31">
        <f>IF($I443=BM$16,BN443,0)</f>
        <v>0</v>
      </c>
      <c r="BQ443" s="29">
        <v>0</v>
      </c>
      <c r="BR443" s="31">
        <f>100*BQ443/$V443</f>
        <v>0</v>
      </c>
      <c r="BS443" s="29">
        <f>IF(BR443&gt;$V$8,1,0)</f>
        <v>0</v>
      </c>
      <c r="BT443" s="31">
        <f>IF($I443=BQ$16,BR443,0)</f>
        <v>0</v>
      </c>
      <c r="BU443" s="29">
        <v>0</v>
      </c>
      <c r="BV443" s="31">
        <f>100*BU443/$V443</f>
        <v>0</v>
      </c>
      <c r="BW443" s="29">
        <f>IF(BV443&gt;$V$8,1,0)</f>
        <v>0</v>
      </c>
      <c r="BX443" s="31">
        <f>IF($I443=BU$16,BV443,0)</f>
        <v>0</v>
      </c>
      <c r="BY443" s="29">
        <v>0</v>
      </c>
      <c r="BZ443" s="29">
        <v>0</v>
      </c>
      <c r="CA443" s="28"/>
      <c r="CB443" s="20"/>
      <c r="CC443" s="21"/>
    </row>
    <row r="444" ht="19.95" customHeight="1">
      <c r="A444" t="s" s="32">
        <v>1009</v>
      </c>
      <c r="B444" t="s" s="71">
        <f>F444</f>
        <v>13</v>
      </c>
      <c r="C444" s="72">
        <f>G444</f>
        <v>55.3758953355203</v>
      </c>
      <c r="D444" t="s" s="68">
        <v>1001</v>
      </c>
      <c r="E444" s="13"/>
      <c r="F444" t="s" s="74">
        <v>13</v>
      </c>
      <c r="G444" s="81">
        <f>AH444</f>
        <v>55.3758953355203</v>
      </c>
      <c r="H444" s="82">
        <f>K444+L444</f>
        <v>0</v>
      </c>
      <c r="I444" t="s" s="77">
        <v>5</v>
      </c>
      <c r="J444" s="81">
        <f>AB444</f>
        <v>22.0762078537182</v>
      </c>
      <c r="K444" s="13"/>
      <c r="L444" s="13"/>
      <c r="M444" s="13"/>
      <c r="N444" s="13"/>
      <c r="O444" t="s" s="68">
        <v>1010</v>
      </c>
      <c r="P444" t="s" s="68">
        <v>1009</v>
      </c>
      <c r="Q444" t="s" s="78">
        <v>9</v>
      </c>
      <c r="R444" s="83">
        <f>100*S444</f>
        <v>9.798707200000001</v>
      </c>
      <c r="S444" s="35">
        <v>0.09798707199999999</v>
      </c>
      <c r="T444" s="16"/>
      <c r="U444" s="37">
        <v>74988</v>
      </c>
      <c r="V444" s="37">
        <v>51517</v>
      </c>
      <c r="W444" s="37">
        <v>218</v>
      </c>
      <c r="X444" s="37">
        <v>17155</v>
      </c>
      <c r="Y444" s="37">
        <v>11373</v>
      </c>
      <c r="Z444" s="38">
        <f>100*Y444/$V444</f>
        <v>22.0762078537182</v>
      </c>
      <c r="AA444" s="37">
        <f>IF(Z444&gt;$V$8,1,0)</f>
        <v>0</v>
      </c>
      <c r="AB444" s="38">
        <f>IF($I444=Y$16,Z444,0)</f>
        <v>22.0762078537182</v>
      </c>
      <c r="AC444" s="37">
        <v>5048</v>
      </c>
      <c r="AD444" s="38">
        <f>100*AC444/$V444</f>
        <v>9.79870722285847</v>
      </c>
      <c r="AE444" s="37">
        <f>IF(AD444&gt;$V$8,1,0)</f>
        <v>0</v>
      </c>
      <c r="AF444" s="38">
        <f>IF($I444=AC$16,AD444,0)</f>
        <v>0</v>
      </c>
      <c r="AG444" s="37">
        <v>28528</v>
      </c>
      <c r="AH444" s="38">
        <f>100*AG444/$V444</f>
        <v>55.3758953355203</v>
      </c>
      <c r="AI444" s="37">
        <f>IF(AH444&gt;$V$8,1,0)</f>
        <v>1</v>
      </c>
      <c r="AJ444" s="38">
        <f>IF($I444=AG$16,AH444,0)</f>
        <v>0</v>
      </c>
      <c r="AK444" s="37">
        <v>3258</v>
      </c>
      <c r="AL444" s="38">
        <f>100*AK444/$V444</f>
        <v>6.3241260166547</v>
      </c>
      <c r="AM444" s="37">
        <f>IF(AL444&gt;$V$8,1,0)</f>
        <v>0</v>
      </c>
      <c r="AN444" s="38">
        <f>IF($I444=AK$16,AL444,0)</f>
        <v>0</v>
      </c>
      <c r="AO444" s="37">
        <v>2728</v>
      </c>
      <c r="AP444" s="38">
        <f>100*AO444/$V444</f>
        <v>5.29533940252732</v>
      </c>
      <c r="AQ444" s="37">
        <f>IF(AP444&gt;$V$8,1,0)</f>
        <v>0</v>
      </c>
      <c r="AR444" s="38">
        <f>IF($I444=AO$16,AP444,0)</f>
        <v>0</v>
      </c>
      <c r="AS444" s="37">
        <v>0</v>
      </c>
      <c r="AT444" s="38">
        <f>100*AS444/$V444</f>
        <v>0</v>
      </c>
      <c r="AU444" s="37">
        <f>IF(AT444&gt;$V$8,1,0)</f>
        <v>0</v>
      </c>
      <c r="AV444" s="38">
        <f>IF($I444=AS$16,AT444,0)</f>
        <v>0</v>
      </c>
      <c r="AW444" s="37">
        <v>0</v>
      </c>
      <c r="AX444" s="38">
        <f>100*AW444/$V444</f>
        <v>0</v>
      </c>
      <c r="AY444" s="37">
        <f>IF(AX444&gt;$V$8,1,0)</f>
        <v>0</v>
      </c>
      <c r="AZ444" s="38">
        <f>IF($I444=AW$16,AX444,0)</f>
        <v>0</v>
      </c>
      <c r="BA444" s="37">
        <v>0</v>
      </c>
      <c r="BB444" s="38">
        <f>100*BA444/$V444</f>
        <v>0</v>
      </c>
      <c r="BC444" s="37">
        <f>IF(BB444&gt;$V$8,1,0)</f>
        <v>0</v>
      </c>
      <c r="BD444" s="38">
        <f>IF($I444=BA$16,BB444,0)</f>
        <v>0</v>
      </c>
      <c r="BE444" s="37">
        <v>0</v>
      </c>
      <c r="BF444" s="38">
        <f>100*BE444/$V444</f>
        <v>0</v>
      </c>
      <c r="BG444" s="37">
        <f>IF(BF444&gt;$V$8,1,0)</f>
        <v>0</v>
      </c>
      <c r="BH444" s="38">
        <f>IF($I444=BE$16,BF444,0)</f>
        <v>0</v>
      </c>
      <c r="BI444" s="37">
        <v>0</v>
      </c>
      <c r="BJ444" s="38">
        <f>100*BI444/$V444</f>
        <v>0</v>
      </c>
      <c r="BK444" s="37">
        <f>IF(BJ444&gt;$V$8,1,0)</f>
        <v>0</v>
      </c>
      <c r="BL444" s="38">
        <f>IF($I444=BI$16,BJ444,0)</f>
        <v>0</v>
      </c>
      <c r="BM444" s="37">
        <v>0</v>
      </c>
      <c r="BN444" s="38">
        <f>100*BM444/$V444</f>
        <v>0</v>
      </c>
      <c r="BO444" s="37">
        <f>IF(BN444&gt;$V$8,1,0)</f>
        <v>0</v>
      </c>
      <c r="BP444" s="38">
        <f>IF($I444=BM$16,BN444,0)</f>
        <v>0</v>
      </c>
      <c r="BQ444" s="37">
        <v>0</v>
      </c>
      <c r="BR444" s="38">
        <f>100*BQ444/$V444</f>
        <v>0</v>
      </c>
      <c r="BS444" s="37">
        <f>IF(BR444&gt;$V$8,1,0)</f>
        <v>0</v>
      </c>
      <c r="BT444" s="38">
        <f>IF($I444=BQ$16,BR444,0)</f>
        <v>0</v>
      </c>
      <c r="BU444" s="37">
        <v>0</v>
      </c>
      <c r="BV444" s="38">
        <f>100*BU444/$V444</f>
        <v>0</v>
      </c>
      <c r="BW444" s="37">
        <f>IF(BV444&gt;$V$8,1,0)</f>
        <v>0</v>
      </c>
      <c r="BX444" s="38">
        <f>IF($I444=BU$16,BV444,0)</f>
        <v>0</v>
      </c>
      <c r="BY444" s="37">
        <v>0</v>
      </c>
      <c r="BZ444" s="37">
        <v>0</v>
      </c>
      <c r="CA444" s="16"/>
      <c r="CB444" s="20"/>
      <c r="CC444" s="21"/>
    </row>
    <row r="445" ht="15.75" customHeight="1">
      <c r="A445" t="s" s="32">
        <v>1011</v>
      </c>
      <c r="B445" t="s" s="71">
        <f>F445</f>
        <v>13</v>
      </c>
      <c r="C445" s="72">
        <f>G445</f>
        <v>55.0657385924207</v>
      </c>
      <c r="D445" t="s" s="73">
        <v>1001</v>
      </c>
      <c r="E445" s="25"/>
      <c r="F445" t="s" s="74">
        <v>13</v>
      </c>
      <c r="G445" s="75">
        <f>AH445</f>
        <v>55.0657385924207</v>
      </c>
      <c r="H445" s="76">
        <f>K445+L445</f>
        <v>0</v>
      </c>
      <c r="I445" t="s" s="77">
        <v>25</v>
      </c>
      <c r="J445" s="75">
        <f>AV445</f>
        <v>17.3288863109049</v>
      </c>
      <c r="K445" s="25"/>
      <c r="L445" s="25"/>
      <c r="M445" s="25"/>
      <c r="N445" s="25"/>
      <c r="O445" t="s" s="73">
        <v>1012</v>
      </c>
      <c r="P445" t="s" s="73">
        <v>1011</v>
      </c>
      <c r="Q445" t="s" s="78">
        <v>21</v>
      </c>
      <c r="R445" s="79">
        <f>100*S445</f>
        <v>9.889791199999999</v>
      </c>
      <c r="S445" s="80">
        <v>0.098897912</v>
      </c>
      <c r="T445" s="28"/>
      <c r="U445" s="29">
        <v>34236</v>
      </c>
      <c r="V445" s="29">
        <v>20688</v>
      </c>
      <c r="W445" s="29">
        <v>106</v>
      </c>
      <c r="X445" s="29">
        <v>7807</v>
      </c>
      <c r="Y445" s="29">
        <v>586</v>
      </c>
      <c r="Z445" s="31">
        <f>100*Y445/$V445</f>
        <v>2.83255993812838</v>
      </c>
      <c r="AA445" s="29">
        <f>IF(Z445&gt;$V$8,1,0)</f>
        <v>0</v>
      </c>
      <c r="AB445" s="31">
        <f>IF($I445=Y$16,Z445,0)</f>
        <v>0</v>
      </c>
      <c r="AC445" s="29">
        <v>1493</v>
      </c>
      <c r="AD445" s="31">
        <f>100*AC445/$V445</f>
        <v>7.21674400618716</v>
      </c>
      <c r="AE445" s="29">
        <f>IF(AD445&gt;$V$8,1,0)</f>
        <v>0</v>
      </c>
      <c r="AF445" s="31">
        <f>IF($I445=AC$16,AD445,0)</f>
        <v>0</v>
      </c>
      <c r="AG445" s="29">
        <v>11392</v>
      </c>
      <c r="AH445" s="31">
        <f>100*AG445/$V445</f>
        <v>55.0657385924207</v>
      </c>
      <c r="AI445" s="29">
        <f>IF(AH445&gt;$V$8,1,0)</f>
        <v>1</v>
      </c>
      <c r="AJ445" s="31">
        <f>IF($I445=AG$16,AH445,0)</f>
        <v>0</v>
      </c>
      <c r="AK445" s="29">
        <v>1586</v>
      </c>
      <c r="AL445" s="31">
        <f>100*AK445/$V445</f>
        <v>7.66627996906419</v>
      </c>
      <c r="AM445" s="29">
        <f>IF(AL445&gt;$V$8,1,0)</f>
        <v>0</v>
      </c>
      <c r="AN445" s="31">
        <f>IF($I445=AK$16,AL445,0)</f>
        <v>0</v>
      </c>
      <c r="AO445" s="29">
        <v>2046</v>
      </c>
      <c r="AP445" s="31">
        <f>100*AO445/$V445</f>
        <v>9.88979118329466</v>
      </c>
      <c r="AQ445" s="29">
        <f>IF(AP445&gt;$V$8,1,0)</f>
        <v>0</v>
      </c>
      <c r="AR445" s="31">
        <f>IF($I445=AO$16,AP445,0)</f>
        <v>0</v>
      </c>
      <c r="AS445" s="29">
        <v>3585</v>
      </c>
      <c r="AT445" s="31">
        <f>100*AS445/$V445</f>
        <v>17.3288863109049</v>
      </c>
      <c r="AU445" s="29">
        <f>IF(AT445&gt;$V$8,1,0)</f>
        <v>0</v>
      </c>
      <c r="AV445" s="31">
        <f>IF($I445=AS$16,AT445,0)</f>
        <v>17.3288863109049</v>
      </c>
      <c r="AW445" s="29">
        <v>0</v>
      </c>
      <c r="AX445" s="31">
        <f>100*AW445/$V445</f>
        <v>0</v>
      </c>
      <c r="AY445" s="29">
        <f>IF(AX445&gt;$V$8,1,0)</f>
        <v>0</v>
      </c>
      <c r="AZ445" s="31">
        <f>IF($I445=AW$16,AX445,0)</f>
        <v>0</v>
      </c>
      <c r="BA445" s="29">
        <v>0</v>
      </c>
      <c r="BB445" s="31">
        <f>100*BA445/$V445</f>
        <v>0</v>
      </c>
      <c r="BC445" s="29">
        <f>IF(BB445&gt;$V$8,1,0)</f>
        <v>0</v>
      </c>
      <c r="BD445" s="31">
        <f>IF($I445=BA$16,BB445,0)</f>
        <v>0</v>
      </c>
      <c r="BE445" s="29">
        <v>0</v>
      </c>
      <c r="BF445" s="31">
        <f>100*BE445/$V445</f>
        <v>0</v>
      </c>
      <c r="BG445" s="29">
        <f>IF(BF445&gt;$V$8,1,0)</f>
        <v>0</v>
      </c>
      <c r="BH445" s="31">
        <f>IF($I445=BE$16,BF445,0)</f>
        <v>0</v>
      </c>
      <c r="BI445" s="29">
        <v>0</v>
      </c>
      <c r="BJ445" s="31">
        <f>100*BI445/$V445</f>
        <v>0</v>
      </c>
      <c r="BK445" s="29">
        <f>IF(BJ445&gt;$V$8,1,0)</f>
        <v>0</v>
      </c>
      <c r="BL445" s="31">
        <f>IF($I445=BI$16,BJ445,0)</f>
        <v>0</v>
      </c>
      <c r="BM445" s="29">
        <v>0</v>
      </c>
      <c r="BN445" s="31">
        <f>100*BM445/$V445</f>
        <v>0</v>
      </c>
      <c r="BO445" s="29">
        <f>IF(BN445&gt;$V$8,1,0)</f>
        <v>0</v>
      </c>
      <c r="BP445" s="31">
        <f>IF($I445=BM$16,BN445,0)</f>
        <v>0</v>
      </c>
      <c r="BQ445" s="29">
        <v>0</v>
      </c>
      <c r="BR445" s="31">
        <f>100*BQ445/$V445</f>
        <v>0</v>
      </c>
      <c r="BS445" s="29">
        <f>IF(BR445&gt;$V$8,1,0)</f>
        <v>0</v>
      </c>
      <c r="BT445" s="31">
        <f>IF($I445=BQ$16,BR445,0)</f>
        <v>0</v>
      </c>
      <c r="BU445" s="29">
        <v>0</v>
      </c>
      <c r="BV445" s="31">
        <f>100*BU445/$V445</f>
        <v>0</v>
      </c>
      <c r="BW445" s="29">
        <f>IF(BV445&gt;$V$8,1,0)</f>
        <v>0</v>
      </c>
      <c r="BX445" s="31">
        <f>IF($I445=BU$16,BV445,0)</f>
        <v>0</v>
      </c>
      <c r="BY445" s="29">
        <v>725</v>
      </c>
      <c r="BZ445" s="29">
        <v>0</v>
      </c>
      <c r="CA445" s="28"/>
      <c r="CB445" s="20"/>
      <c r="CC445" s="21"/>
    </row>
    <row r="446" ht="15.75" customHeight="1">
      <c r="A446" t="s" s="32">
        <v>1013</v>
      </c>
      <c r="B446" t="s" s="71">
        <f>F446</f>
        <v>21</v>
      </c>
      <c r="C446" s="72">
        <f>G446</f>
        <v>55.0178561197792</v>
      </c>
      <c r="D446" t="s" s="68">
        <v>1001</v>
      </c>
      <c r="E446" s="13"/>
      <c r="F446" t="s" s="74">
        <v>21</v>
      </c>
      <c r="G446" s="81">
        <f>AP446</f>
        <v>55.0178561197792</v>
      </c>
      <c r="H446" s="82">
        <f>K446+L446</f>
        <v>0</v>
      </c>
      <c r="I446" t="s" s="77">
        <v>9</v>
      </c>
      <c r="J446" s="81">
        <f>AF446</f>
        <v>27.7275939117316</v>
      </c>
      <c r="K446" s="13"/>
      <c r="L446" s="13"/>
      <c r="M446" s="13"/>
      <c r="N446" s="13"/>
      <c r="O446" t="s" s="68">
        <v>1014</v>
      </c>
      <c r="P446" t="s" s="68">
        <v>1013</v>
      </c>
      <c r="Q446" t="s" s="78">
        <v>5</v>
      </c>
      <c r="R446" s="83">
        <f>100*S446</f>
        <v>7.5912381</v>
      </c>
      <c r="S446" s="35">
        <v>0.075912381</v>
      </c>
      <c r="T446" s="16"/>
      <c r="U446" s="37">
        <v>74786</v>
      </c>
      <c r="V446" s="37">
        <v>52363</v>
      </c>
      <c r="W446" s="37">
        <v>209</v>
      </c>
      <c r="X446" s="37">
        <v>14290</v>
      </c>
      <c r="Y446" s="37">
        <v>3975</v>
      </c>
      <c r="Z446" s="38">
        <f>100*Y446/$V446</f>
        <v>7.59123808796287</v>
      </c>
      <c r="AA446" s="37">
        <f>IF(Z446&gt;$V$8,1,0)</f>
        <v>0</v>
      </c>
      <c r="AB446" s="38">
        <f>IF($I446=Y$16,Z446,0)</f>
        <v>0</v>
      </c>
      <c r="AC446" s="37">
        <v>14519</v>
      </c>
      <c r="AD446" s="38">
        <f>100*AC446/$V446</f>
        <v>27.7275939117316</v>
      </c>
      <c r="AE446" s="37">
        <f>IF(AD446&gt;$V$8,1,0)</f>
        <v>0</v>
      </c>
      <c r="AF446" s="38">
        <f>IF($I446=AC$16,AD446,0)</f>
        <v>27.7275939117316</v>
      </c>
      <c r="AG446" s="37">
        <v>1604</v>
      </c>
      <c r="AH446" s="38">
        <f>100*AG446/$V446</f>
        <v>3.06323167121823</v>
      </c>
      <c r="AI446" s="37">
        <f>IF(AH446&gt;$V$8,1,0)</f>
        <v>0</v>
      </c>
      <c r="AJ446" s="38">
        <f>IF($I446=AG$16,AH446,0)</f>
        <v>0</v>
      </c>
      <c r="AK446" s="37">
        <v>2836</v>
      </c>
      <c r="AL446" s="38">
        <f>100*AK446/$V446</f>
        <v>5.41603804212898</v>
      </c>
      <c r="AM446" s="37">
        <f>IF(AL446&gt;$V$8,1,0)</f>
        <v>0</v>
      </c>
      <c r="AN446" s="38">
        <f>IF($I446=AK$16,AL446,0)</f>
        <v>0</v>
      </c>
      <c r="AO446" s="37">
        <v>28809</v>
      </c>
      <c r="AP446" s="38">
        <f>100*AO446/$V446</f>
        <v>55.0178561197792</v>
      </c>
      <c r="AQ446" s="37">
        <f>IF(AP446&gt;$V$8,1,0)</f>
        <v>1</v>
      </c>
      <c r="AR446" s="38">
        <f>IF($I446=AO$16,AP446,0)</f>
        <v>0</v>
      </c>
      <c r="AS446" s="37">
        <v>0</v>
      </c>
      <c r="AT446" s="38">
        <f>100*AS446/$V446</f>
        <v>0</v>
      </c>
      <c r="AU446" s="37">
        <f>IF(AT446&gt;$V$8,1,0)</f>
        <v>0</v>
      </c>
      <c r="AV446" s="38">
        <f>IF($I446=AS$16,AT446,0)</f>
        <v>0</v>
      </c>
      <c r="AW446" s="37">
        <v>0</v>
      </c>
      <c r="AX446" s="38">
        <f>100*AW446/$V446</f>
        <v>0</v>
      </c>
      <c r="AY446" s="37">
        <f>IF(AX446&gt;$V$8,1,0)</f>
        <v>0</v>
      </c>
      <c r="AZ446" s="38">
        <f>IF($I446=AW$16,AX446,0)</f>
        <v>0</v>
      </c>
      <c r="BA446" s="37">
        <v>0</v>
      </c>
      <c r="BB446" s="38">
        <f>100*BA446/$V446</f>
        <v>0</v>
      </c>
      <c r="BC446" s="37">
        <f>IF(BB446&gt;$V$8,1,0)</f>
        <v>0</v>
      </c>
      <c r="BD446" s="38">
        <f>IF($I446=BA$16,BB446,0)</f>
        <v>0</v>
      </c>
      <c r="BE446" s="37">
        <v>0</v>
      </c>
      <c r="BF446" s="38">
        <f>100*BE446/$V446</f>
        <v>0</v>
      </c>
      <c r="BG446" s="37">
        <f>IF(BF446&gt;$V$8,1,0)</f>
        <v>0</v>
      </c>
      <c r="BH446" s="38">
        <f>IF($I446=BE$16,BF446,0)</f>
        <v>0</v>
      </c>
      <c r="BI446" s="37">
        <v>0</v>
      </c>
      <c r="BJ446" s="38">
        <f>100*BI446/$V446</f>
        <v>0</v>
      </c>
      <c r="BK446" s="37">
        <f>IF(BJ446&gt;$V$8,1,0)</f>
        <v>0</v>
      </c>
      <c r="BL446" s="38">
        <f>IF($I446=BI$16,BJ446,0)</f>
        <v>0</v>
      </c>
      <c r="BM446" s="37">
        <v>0</v>
      </c>
      <c r="BN446" s="38">
        <f>100*BM446/$V446</f>
        <v>0</v>
      </c>
      <c r="BO446" s="37">
        <f>IF(BN446&gt;$V$8,1,0)</f>
        <v>0</v>
      </c>
      <c r="BP446" s="38">
        <f>IF($I446=BM$16,BN446,0)</f>
        <v>0</v>
      </c>
      <c r="BQ446" s="37">
        <v>0</v>
      </c>
      <c r="BR446" s="38">
        <f>100*BQ446/$V446</f>
        <v>0</v>
      </c>
      <c r="BS446" s="37">
        <f>IF(BR446&gt;$V$8,1,0)</f>
        <v>0</v>
      </c>
      <c r="BT446" s="38">
        <f>IF($I446=BQ$16,BR446,0)</f>
        <v>0</v>
      </c>
      <c r="BU446" s="37">
        <v>0</v>
      </c>
      <c r="BV446" s="38">
        <f>100*BU446/$V446</f>
        <v>0</v>
      </c>
      <c r="BW446" s="37">
        <f>IF(BV446&gt;$V$8,1,0)</f>
        <v>0</v>
      </c>
      <c r="BX446" s="38">
        <f>IF($I446=BU$16,BV446,0)</f>
        <v>0</v>
      </c>
      <c r="BY446" s="37">
        <v>0</v>
      </c>
      <c r="BZ446" s="37">
        <v>0</v>
      </c>
      <c r="CA446" s="16"/>
      <c r="CB446" s="20"/>
      <c r="CC446" s="21"/>
    </row>
    <row r="447" ht="15.75" customHeight="1">
      <c r="A447" t="s" s="32">
        <v>1015</v>
      </c>
      <c r="B447" t="s" s="71">
        <f>F447</f>
        <v>13</v>
      </c>
      <c r="C447" s="72">
        <f>G447</f>
        <v>54.7275791050365</v>
      </c>
      <c r="D447" t="s" s="73">
        <v>1001</v>
      </c>
      <c r="E447" s="25"/>
      <c r="F447" t="s" s="74">
        <v>13</v>
      </c>
      <c r="G447" s="75">
        <f>AH447</f>
        <v>54.7275791050365</v>
      </c>
      <c r="H447" s="76">
        <f>K447+L447</f>
        <v>0</v>
      </c>
      <c r="I447" t="s" s="77">
        <v>25</v>
      </c>
      <c r="J447" s="75">
        <f>AV447</f>
        <v>23.1815203145478</v>
      </c>
      <c r="K447" s="25"/>
      <c r="L447" s="25"/>
      <c r="M447" s="25"/>
      <c r="N447" s="25"/>
      <c r="O447" t="s" s="73">
        <v>1016</v>
      </c>
      <c r="P447" t="s" s="73">
        <v>1015</v>
      </c>
      <c r="Q447" t="s" s="78">
        <v>9</v>
      </c>
      <c r="R447" s="79">
        <f>100*S447</f>
        <v>9.422392800000001</v>
      </c>
      <c r="S447" s="80">
        <v>0.094223928</v>
      </c>
      <c r="T447" s="28"/>
      <c r="U447" s="29">
        <v>69762</v>
      </c>
      <c r="V447" s="29">
        <v>42728</v>
      </c>
      <c r="W447" s="29">
        <v>147</v>
      </c>
      <c r="X447" s="29">
        <v>13479</v>
      </c>
      <c r="Y447" s="29">
        <v>1666</v>
      </c>
      <c r="Z447" s="31">
        <f>100*Y447/$V447</f>
        <v>3.89908256880734</v>
      </c>
      <c r="AA447" s="29">
        <f>IF(Z447&gt;$V$8,1,0)</f>
        <v>0</v>
      </c>
      <c r="AB447" s="31">
        <f>IF($I447=Y$16,Z447,0)</f>
        <v>0</v>
      </c>
      <c r="AC447" s="29">
        <v>4026</v>
      </c>
      <c r="AD447" s="31">
        <f>100*AC447/$V447</f>
        <v>9.42239281033514</v>
      </c>
      <c r="AE447" s="29">
        <f>IF(AD447&gt;$V$8,1,0)</f>
        <v>0</v>
      </c>
      <c r="AF447" s="31">
        <f>IF($I447=AC$16,AD447,0)</f>
        <v>0</v>
      </c>
      <c r="AG447" s="29">
        <v>23384</v>
      </c>
      <c r="AH447" s="31">
        <f>100*AG447/$V447</f>
        <v>54.7275791050365</v>
      </c>
      <c r="AI447" s="29">
        <f>IF(AH447&gt;$V$8,1,0)</f>
        <v>1</v>
      </c>
      <c r="AJ447" s="31">
        <f>IF($I447=AG$16,AH447,0)</f>
        <v>0</v>
      </c>
      <c r="AK447" s="29">
        <v>2094</v>
      </c>
      <c r="AL447" s="31">
        <f>100*AK447/$V447</f>
        <v>4.90076764650814</v>
      </c>
      <c r="AM447" s="29">
        <f>IF(AL447&gt;$V$8,1,0)</f>
        <v>0</v>
      </c>
      <c r="AN447" s="31">
        <f>IF($I447=AK$16,AL447,0)</f>
        <v>0</v>
      </c>
      <c r="AO447" s="29">
        <v>1653</v>
      </c>
      <c r="AP447" s="31">
        <f>100*AO447/$V447</f>
        <v>3.86865755476503</v>
      </c>
      <c r="AQ447" s="29">
        <f>IF(AP447&gt;$V$8,1,0)</f>
        <v>0</v>
      </c>
      <c r="AR447" s="31">
        <f>IF($I447=AO$16,AP447,0)</f>
        <v>0</v>
      </c>
      <c r="AS447" s="29">
        <v>9905</v>
      </c>
      <c r="AT447" s="31">
        <f>100*AS447/$V447</f>
        <v>23.1815203145478</v>
      </c>
      <c r="AU447" s="29">
        <f>IF(AT447&gt;$V$8,1,0)</f>
        <v>0</v>
      </c>
      <c r="AV447" s="31">
        <f>IF($I447=AS$16,AT447,0)</f>
        <v>23.1815203145478</v>
      </c>
      <c r="AW447" s="29">
        <v>0</v>
      </c>
      <c r="AX447" s="31">
        <f>100*AW447/$V447</f>
        <v>0</v>
      </c>
      <c r="AY447" s="29">
        <f>IF(AX447&gt;$V$8,1,0)</f>
        <v>0</v>
      </c>
      <c r="AZ447" s="31">
        <f>IF($I447=AW$16,AX447,0)</f>
        <v>0</v>
      </c>
      <c r="BA447" s="29">
        <v>0</v>
      </c>
      <c r="BB447" s="31">
        <f>100*BA447/$V447</f>
        <v>0</v>
      </c>
      <c r="BC447" s="29">
        <f>IF(BB447&gt;$V$8,1,0)</f>
        <v>0</v>
      </c>
      <c r="BD447" s="31">
        <f>IF($I447=BA$16,BB447,0)</f>
        <v>0</v>
      </c>
      <c r="BE447" s="29">
        <v>0</v>
      </c>
      <c r="BF447" s="31">
        <f>100*BE447/$V447</f>
        <v>0</v>
      </c>
      <c r="BG447" s="29">
        <f>IF(BF447&gt;$V$8,1,0)</f>
        <v>0</v>
      </c>
      <c r="BH447" s="31">
        <f>IF($I447=BE$16,BF447,0)</f>
        <v>0</v>
      </c>
      <c r="BI447" s="29">
        <v>0</v>
      </c>
      <c r="BJ447" s="31">
        <f>100*BI447/$V447</f>
        <v>0</v>
      </c>
      <c r="BK447" s="29">
        <f>IF(BJ447&gt;$V$8,1,0)</f>
        <v>0</v>
      </c>
      <c r="BL447" s="31">
        <f>IF($I447=BI$16,BJ447,0)</f>
        <v>0</v>
      </c>
      <c r="BM447" s="29">
        <v>0</v>
      </c>
      <c r="BN447" s="31">
        <f>100*BM447/$V447</f>
        <v>0</v>
      </c>
      <c r="BO447" s="29">
        <f>IF(BN447&gt;$V$8,1,0)</f>
        <v>0</v>
      </c>
      <c r="BP447" s="31">
        <f>IF($I447=BM$16,BN447,0)</f>
        <v>0</v>
      </c>
      <c r="BQ447" s="29">
        <v>0</v>
      </c>
      <c r="BR447" s="31">
        <f>100*BQ447/$V447</f>
        <v>0</v>
      </c>
      <c r="BS447" s="29">
        <f>IF(BR447&gt;$V$8,1,0)</f>
        <v>0</v>
      </c>
      <c r="BT447" s="31">
        <f>IF($I447=BQ$16,BR447,0)</f>
        <v>0</v>
      </c>
      <c r="BU447" s="29">
        <v>0</v>
      </c>
      <c r="BV447" s="31">
        <f>100*BU447/$V447</f>
        <v>0</v>
      </c>
      <c r="BW447" s="29">
        <f>IF(BV447&gt;$V$8,1,0)</f>
        <v>0</v>
      </c>
      <c r="BX447" s="31">
        <f>IF($I447=BU$16,BV447,0)</f>
        <v>0</v>
      </c>
      <c r="BY447" s="29">
        <v>0</v>
      </c>
      <c r="BZ447" s="29">
        <v>0</v>
      </c>
      <c r="CA447" s="28"/>
      <c r="CB447" s="20"/>
      <c r="CC447" s="21"/>
    </row>
    <row r="448" ht="15.75" customHeight="1">
      <c r="A448" t="s" s="32">
        <v>1017</v>
      </c>
      <c r="B448" t="s" s="71">
        <f>F448</f>
        <v>29</v>
      </c>
      <c r="C448" s="72">
        <f>G448</f>
        <v>53.9373684861988</v>
      </c>
      <c r="D448" t="s" s="68">
        <v>1001</v>
      </c>
      <c r="E448" s="13"/>
      <c r="F448" t="s" s="74">
        <v>29</v>
      </c>
      <c r="G448" s="81">
        <f>AX448</f>
        <v>53.9373684861988</v>
      </c>
      <c r="H448" s="82">
        <f>K448+L448</f>
        <v>0</v>
      </c>
      <c r="I448" t="s" s="77">
        <v>9</v>
      </c>
      <c r="J448" s="81">
        <f>AF448</f>
        <v>14.6354746874613</v>
      </c>
      <c r="K448" s="13"/>
      <c r="L448" s="13"/>
      <c r="M448" s="13"/>
      <c r="N448" s="13"/>
      <c r="O448" t="s" s="68">
        <v>1018</v>
      </c>
      <c r="P448" t="s" s="68">
        <v>1017</v>
      </c>
      <c r="Q448" t="s" s="78">
        <v>17</v>
      </c>
      <c r="R448" s="83">
        <f>100*S448</f>
        <v>12.0237653</v>
      </c>
      <c r="S448" s="35">
        <v>0.120237653</v>
      </c>
      <c r="T448" s="16"/>
      <c r="U448" s="37">
        <v>73040</v>
      </c>
      <c r="V448" s="37">
        <v>40395</v>
      </c>
      <c r="W448" s="37">
        <v>215</v>
      </c>
      <c r="X448" s="37">
        <v>15876</v>
      </c>
      <c r="Y448" s="37">
        <v>4712</v>
      </c>
      <c r="Z448" s="38">
        <f>100*Y448/$V448</f>
        <v>11.6648100012378</v>
      </c>
      <c r="AA448" s="37">
        <f>IF(Z448&gt;$V$8,1,0)</f>
        <v>0</v>
      </c>
      <c r="AB448" s="38">
        <f>IF($I448=Y$16,Z448,0)</f>
        <v>0</v>
      </c>
      <c r="AC448" s="37">
        <v>5912</v>
      </c>
      <c r="AD448" s="38">
        <f>100*AC448/$V448</f>
        <v>14.6354746874613</v>
      </c>
      <c r="AE448" s="37">
        <f>IF(AD448&gt;$V$8,1,0)</f>
        <v>0</v>
      </c>
      <c r="AF448" s="38">
        <f>IF($I448=AC$16,AD448,0)</f>
        <v>14.6354746874613</v>
      </c>
      <c r="AG448" s="37">
        <v>1381</v>
      </c>
      <c r="AH448" s="38">
        <f>100*AG448/$V448</f>
        <v>3.41873994306226</v>
      </c>
      <c r="AI448" s="37">
        <f>IF(AH448&gt;$V$8,1,0)</f>
        <v>0</v>
      </c>
      <c r="AJ448" s="38">
        <f>IF($I448=AG$16,AH448,0)</f>
        <v>0</v>
      </c>
      <c r="AK448" s="37">
        <v>4857</v>
      </c>
      <c r="AL448" s="38">
        <f>100*AK448/$V448</f>
        <v>12.0237653174898</v>
      </c>
      <c r="AM448" s="37">
        <f>IF(AL448&gt;$V$8,1,0)</f>
        <v>0</v>
      </c>
      <c r="AN448" s="38">
        <f>IF($I448=AK$16,AL448,0)</f>
        <v>0</v>
      </c>
      <c r="AO448" s="37">
        <v>1448</v>
      </c>
      <c r="AP448" s="38">
        <f>100*AO448/$V448</f>
        <v>3.58460205470974</v>
      </c>
      <c r="AQ448" s="37">
        <f>IF(AP448&gt;$V$8,1,0)</f>
        <v>0</v>
      </c>
      <c r="AR448" s="38">
        <f>IF($I448=AO$16,AP448,0)</f>
        <v>0</v>
      </c>
      <c r="AS448" s="37">
        <v>0</v>
      </c>
      <c r="AT448" s="38">
        <f>100*AS448/$V448</f>
        <v>0</v>
      </c>
      <c r="AU448" s="37">
        <f>IF(AT448&gt;$V$8,1,0)</f>
        <v>0</v>
      </c>
      <c r="AV448" s="38">
        <f>IF($I448=AS$16,AT448,0)</f>
        <v>0</v>
      </c>
      <c r="AW448" s="37">
        <v>21788</v>
      </c>
      <c r="AX448" s="38">
        <f>100*AW448/$V448</f>
        <v>53.9373684861988</v>
      </c>
      <c r="AY448" s="37">
        <f>IF(AX448&gt;$V$8,1,0)</f>
        <v>1</v>
      </c>
      <c r="AZ448" s="38">
        <f>IF($I448=AW$16,AX448,0)</f>
        <v>0</v>
      </c>
      <c r="BA448" s="37">
        <v>0</v>
      </c>
      <c r="BB448" s="38">
        <f>100*BA448/$V448</f>
        <v>0</v>
      </c>
      <c r="BC448" s="37">
        <f>IF(BB448&gt;$V$8,1,0)</f>
        <v>0</v>
      </c>
      <c r="BD448" s="38">
        <f>IF($I448=BA$16,BB448,0)</f>
        <v>0</v>
      </c>
      <c r="BE448" s="37">
        <v>0</v>
      </c>
      <c r="BF448" s="38">
        <f>100*BE448/$V448</f>
        <v>0</v>
      </c>
      <c r="BG448" s="37">
        <f>IF(BF448&gt;$V$8,1,0)</f>
        <v>0</v>
      </c>
      <c r="BH448" s="38">
        <f>IF($I448=BE$16,BF448,0)</f>
        <v>0</v>
      </c>
      <c r="BI448" s="37">
        <v>0</v>
      </c>
      <c r="BJ448" s="38">
        <f>100*BI448/$V448</f>
        <v>0</v>
      </c>
      <c r="BK448" s="37">
        <f>IF(BJ448&gt;$V$8,1,0)</f>
        <v>0</v>
      </c>
      <c r="BL448" s="38">
        <f>IF($I448=BI$16,BJ448,0)</f>
        <v>0</v>
      </c>
      <c r="BM448" s="37">
        <v>0</v>
      </c>
      <c r="BN448" s="38">
        <f>100*BM448/$V448</f>
        <v>0</v>
      </c>
      <c r="BO448" s="37">
        <f>IF(BN448&gt;$V$8,1,0)</f>
        <v>0</v>
      </c>
      <c r="BP448" s="38">
        <f>IF($I448=BM$16,BN448,0)</f>
        <v>0</v>
      </c>
      <c r="BQ448" s="37">
        <v>0</v>
      </c>
      <c r="BR448" s="38">
        <f>100*BQ448/$V448</f>
        <v>0</v>
      </c>
      <c r="BS448" s="37">
        <f>IF(BR448&gt;$V$8,1,0)</f>
        <v>0</v>
      </c>
      <c r="BT448" s="38">
        <f>IF($I448=BQ$16,BR448,0)</f>
        <v>0</v>
      </c>
      <c r="BU448" s="37">
        <v>0</v>
      </c>
      <c r="BV448" s="38">
        <f>100*BU448/$V448</f>
        <v>0</v>
      </c>
      <c r="BW448" s="37">
        <f>IF(BV448&gt;$V$8,1,0)</f>
        <v>0</v>
      </c>
      <c r="BX448" s="38">
        <f>IF($I448=BU$16,BV448,0)</f>
        <v>0</v>
      </c>
      <c r="BY448" s="37">
        <v>363</v>
      </c>
      <c r="BZ448" s="37">
        <v>0</v>
      </c>
      <c r="CA448" s="16"/>
      <c r="CB448" s="20"/>
      <c r="CC448" s="21"/>
    </row>
    <row r="449" ht="15.75" customHeight="1">
      <c r="A449" t="s" s="32">
        <v>1019</v>
      </c>
      <c r="B449" t="s" s="71">
        <f>F449</f>
        <v>5</v>
      </c>
      <c r="C449" s="72">
        <f>G449</f>
        <v>53.3017979362455</v>
      </c>
      <c r="D449" t="s" s="73">
        <v>1001</v>
      </c>
      <c r="E449" s="25"/>
      <c r="F449" t="s" s="74">
        <v>5</v>
      </c>
      <c r="G449" s="75">
        <f>Z449</f>
        <v>53.3017979362455</v>
      </c>
      <c r="H449" s="76">
        <f>K449+L449</f>
        <v>0</v>
      </c>
      <c r="I449" t="s" s="77">
        <v>9</v>
      </c>
      <c r="J449" s="75">
        <f>AF449</f>
        <v>28.8548883353915</v>
      </c>
      <c r="K449" s="25"/>
      <c r="L449" s="25"/>
      <c r="M449" s="25"/>
      <c r="N449" s="25"/>
      <c r="O449" t="s" s="73">
        <v>1020</v>
      </c>
      <c r="P449" t="s" s="73">
        <v>1019</v>
      </c>
      <c r="Q449" t="s" s="78">
        <v>17</v>
      </c>
      <c r="R449" s="79">
        <f>100*S449</f>
        <v>4.5796094</v>
      </c>
      <c r="S449" s="80">
        <v>0.045796094</v>
      </c>
      <c r="T449" s="28"/>
      <c r="U449" s="29">
        <v>76513</v>
      </c>
      <c r="V449" s="29">
        <v>47777</v>
      </c>
      <c r="W449" s="29">
        <v>204</v>
      </c>
      <c r="X449" s="29">
        <v>11680</v>
      </c>
      <c r="Y449" s="29">
        <v>25466</v>
      </c>
      <c r="Z449" s="31">
        <f>100*Y449/$V449</f>
        <v>53.3017979362455</v>
      </c>
      <c r="AA449" s="29">
        <f>IF(Z449&gt;$V$8,1,0)</f>
        <v>1</v>
      </c>
      <c r="AB449" s="31">
        <f>IF($I449=Y$16,Z449,0)</f>
        <v>0</v>
      </c>
      <c r="AC449" s="29">
        <v>13786</v>
      </c>
      <c r="AD449" s="31">
        <f>100*AC449/$V449</f>
        <v>28.8548883353915</v>
      </c>
      <c r="AE449" s="29">
        <f>IF(AD449&gt;$V$8,1,0)</f>
        <v>0</v>
      </c>
      <c r="AF449" s="31">
        <f>IF($I449=AC$16,AD449,0)</f>
        <v>28.8548883353915</v>
      </c>
      <c r="AG449" s="29">
        <v>1511</v>
      </c>
      <c r="AH449" s="31">
        <f>100*AG449/$V449</f>
        <v>3.1626096238776</v>
      </c>
      <c r="AI449" s="29">
        <f>IF(AH449&gt;$V$8,1,0)</f>
        <v>0</v>
      </c>
      <c r="AJ449" s="31">
        <f>IF($I449=AG$16,AH449,0)</f>
        <v>0</v>
      </c>
      <c r="AK449" s="29">
        <v>2188</v>
      </c>
      <c r="AL449" s="31">
        <f>100*AK449/$V449</f>
        <v>4.57960943550244</v>
      </c>
      <c r="AM449" s="29">
        <f>IF(AL449&gt;$V$8,1,0)</f>
        <v>0</v>
      </c>
      <c r="AN449" s="31">
        <f>IF($I449=AK$16,AL449,0)</f>
        <v>0</v>
      </c>
      <c r="AO449" s="29">
        <v>2006</v>
      </c>
      <c r="AP449" s="31">
        <f>100*AO449/$V449</f>
        <v>4.19867300165352</v>
      </c>
      <c r="AQ449" s="29">
        <f>IF(AP449&gt;$V$8,1,0)</f>
        <v>0</v>
      </c>
      <c r="AR449" s="31">
        <f>IF($I449=AO$16,AP449,0)</f>
        <v>0</v>
      </c>
      <c r="AS449" s="29">
        <v>0</v>
      </c>
      <c r="AT449" s="31">
        <f>100*AS449/$V449</f>
        <v>0</v>
      </c>
      <c r="AU449" s="29">
        <f>IF(AT449&gt;$V$8,1,0)</f>
        <v>0</v>
      </c>
      <c r="AV449" s="31">
        <f>IF($I449=AS$16,AT449,0)</f>
        <v>0</v>
      </c>
      <c r="AW449" s="29">
        <v>0</v>
      </c>
      <c r="AX449" s="31">
        <f>100*AW449/$V449</f>
        <v>0</v>
      </c>
      <c r="AY449" s="29">
        <f>IF(AX449&gt;$V$8,1,0)</f>
        <v>0</v>
      </c>
      <c r="AZ449" s="31">
        <f>IF($I449=AW$16,AX449,0)</f>
        <v>0</v>
      </c>
      <c r="BA449" s="29">
        <v>0</v>
      </c>
      <c r="BB449" s="31">
        <f>100*BA449/$V449</f>
        <v>0</v>
      </c>
      <c r="BC449" s="29">
        <f>IF(BB449&gt;$V$8,1,0)</f>
        <v>0</v>
      </c>
      <c r="BD449" s="31">
        <f>IF($I449=BA$16,BB449,0)</f>
        <v>0</v>
      </c>
      <c r="BE449" s="29">
        <v>0</v>
      </c>
      <c r="BF449" s="31">
        <f>100*BE449/$V449</f>
        <v>0</v>
      </c>
      <c r="BG449" s="29">
        <f>IF(BF449&gt;$V$8,1,0)</f>
        <v>0</v>
      </c>
      <c r="BH449" s="31">
        <f>IF($I449=BE$16,BF449,0)</f>
        <v>0</v>
      </c>
      <c r="BI449" s="29">
        <v>0</v>
      </c>
      <c r="BJ449" s="31">
        <f>100*BI449/$V449</f>
        <v>0</v>
      </c>
      <c r="BK449" s="29">
        <f>IF(BJ449&gt;$V$8,1,0)</f>
        <v>0</v>
      </c>
      <c r="BL449" s="31">
        <f>IF($I449=BI$16,BJ449,0)</f>
        <v>0</v>
      </c>
      <c r="BM449" s="29">
        <v>0</v>
      </c>
      <c r="BN449" s="31">
        <f>100*BM449/$V449</f>
        <v>0</v>
      </c>
      <c r="BO449" s="29">
        <f>IF(BN449&gt;$V$8,1,0)</f>
        <v>0</v>
      </c>
      <c r="BP449" s="31">
        <f>IF($I449=BM$16,BN449,0)</f>
        <v>0</v>
      </c>
      <c r="BQ449" s="29">
        <v>0</v>
      </c>
      <c r="BR449" s="31">
        <f>100*BQ449/$V449</f>
        <v>0</v>
      </c>
      <c r="BS449" s="29">
        <f>IF(BR449&gt;$V$8,1,0)</f>
        <v>0</v>
      </c>
      <c r="BT449" s="31">
        <f>IF($I449=BQ$16,BR449,0)</f>
        <v>0</v>
      </c>
      <c r="BU449" s="29">
        <v>0</v>
      </c>
      <c r="BV449" s="31">
        <f>100*BU449/$V449</f>
        <v>0</v>
      </c>
      <c r="BW449" s="29">
        <f>IF(BV449&gt;$V$8,1,0)</f>
        <v>0</v>
      </c>
      <c r="BX449" s="31">
        <f>IF($I449=BU$16,BV449,0)</f>
        <v>0</v>
      </c>
      <c r="BY449" s="29">
        <v>580</v>
      </c>
      <c r="BZ449" s="29">
        <v>0</v>
      </c>
      <c r="CA449" s="28"/>
      <c r="CB449" s="20"/>
      <c r="CC449" s="21"/>
    </row>
    <row r="450" ht="15.75" customHeight="1">
      <c r="A450" t="s" s="32">
        <v>1021</v>
      </c>
      <c r="B450" t="s" s="71">
        <f>F450</f>
        <v>13</v>
      </c>
      <c r="C450" s="72">
        <f>G450</f>
        <v>52.8572004677985</v>
      </c>
      <c r="D450" t="s" s="68">
        <v>1001</v>
      </c>
      <c r="E450" s="13"/>
      <c r="F450" t="s" s="74">
        <v>13</v>
      </c>
      <c r="G450" s="81">
        <f>AH450</f>
        <v>52.8572004677985</v>
      </c>
      <c r="H450" s="82">
        <f>K450+L450</f>
        <v>0</v>
      </c>
      <c r="I450" t="s" s="77">
        <v>5</v>
      </c>
      <c r="J450" s="81">
        <f>AB450</f>
        <v>21.9845142557567</v>
      </c>
      <c r="K450" s="13"/>
      <c r="L450" s="13"/>
      <c r="M450" s="13"/>
      <c r="N450" s="13"/>
      <c r="O450" t="s" s="68">
        <v>1022</v>
      </c>
      <c r="P450" t="s" s="68">
        <v>1021</v>
      </c>
      <c r="Q450" t="s" s="78">
        <v>17</v>
      </c>
      <c r="R450" s="83">
        <f>100*S450</f>
        <v>15.4998589</v>
      </c>
      <c r="S450" s="35">
        <v>0.154998589</v>
      </c>
      <c r="T450" s="16"/>
      <c r="U450" s="37">
        <v>77573</v>
      </c>
      <c r="V450" s="37">
        <v>49594</v>
      </c>
      <c r="W450" s="37">
        <v>120</v>
      </c>
      <c r="X450" s="37">
        <v>15311</v>
      </c>
      <c r="Y450" s="37">
        <v>10903</v>
      </c>
      <c r="Z450" s="38">
        <f>100*Y450/$V450</f>
        <v>21.9845142557567</v>
      </c>
      <c r="AA450" s="37">
        <f>IF(Z450&gt;$V$8,1,0)</f>
        <v>0</v>
      </c>
      <c r="AB450" s="38">
        <f>IF($I450=Y$16,Z450,0)</f>
        <v>21.9845142557567</v>
      </c>
      <c r="AC450" s="37">
        <v>3423</v>
      </c>
      <c r="AD450" s="38">
        <f>100*AC450/$V450</f>
        <v>6.90204460216962</v>
      </c>
      <c r="AE450" s="37">
        <f>IF(AD450&gt;$V$8,1,0)</f>
        <v>0</v>
      </c>
      <c r="AF450" s="38">
        <f>IF($I450=AC$16,AD450,0)</f>
        <v>0</v>
      </c>
      <c r="AG450" s="37">
        <v>26214</v>
      </c>
      <c r="AH450" s="38">
        <f>100*AG450/$V450</f>
        <v>52.8572004677985</v>
      </c>
      <c r="AI450" s="37">
        <f>IF(AH450&gt;$V$8,1,0)</f>
        <v>1</v>
      </c>
      <c r="AJ450" s="38">
        <f>IF($I450=AG$16,AH450,0)</f>
        <v>0</v>
      </c>
      <c r="AK450" s="37">
        <v>7687</v>
      </c>
      <c r="AL450" s="38">
        <f>100*AK450/$V450</f>
        <v>15.4998588538936</v>
      </c>
      <c r="AM450" s="37">
        <f>IF(AL450&gt;$V$8,1,0)</f>
        <v>0</v>
      </c>
      <c r="AN450" s="38">
        <f>IF($I450=AK$16,AL450,0)</f>
        <v>0</v>
      </c>
      <c r="AO450" s="37">
        <v>1234</v>
      </c>
      <c r="AP450" s="38">
        <f>100*AO450/$V450</f>
        <v>2.48820421825221</v>
      </c>
      <c r="AQ450" s="37">
        <f>IF(AP450&gt;$V$8,1,0)</f>
        <v>0</v>
      </c>
      <c r="AR450" s="38">
        <f>IF($I450=AO$16,AP450,0)</f>
        <v>0</v>
      </c>
      <c r="AS450" s="37">
        <v>0</v>
      </c>
      <c r="AT450" s="38">
        <f>100*AS450/$V450</f>
        <v>0</v>
      </c>
      <c r="AU450" s="37">
        <f>IF(AT450&gt;$V$8,1,0)</f>
        <v>0</v>
      </c>
      <c r="AV450" s="38">
        <f>IF($I450=AS$16,AT450,0)</f>
        <v>0</v>
      </c>
      <c r="AW450" s="37">
        <v>0</v>
      </c>
      <c r="AX450" s="38">
        <f>100*AW450/$V450</f>
        <v>0</v>
      </c>
      <c r="AY450" s="37">
        <f>IF(AX450&gt;$V$8,1,0)</f>
        <v>0</v>
      </c>
      <c r="AZ450" s="38">
        <f>IF($I450=AW$16,AX450,0)</f>
        <v>0</v>
      </c>
      <c r="BA450" s="37">
        <v>0</v>
      </c>
      <c r="BB450" s="38">
        <f>100*BA450/$V450</f>
        <v>0</v>
      </c>
      <c r="BC450" s="37">
        <f>IF(BB450&gt;$V$8,1,0)</f>
        <v>0</v>
      </c>
      <c r="BD450" s="38">
        <f>IF($I450=BA$16,BB450,0)</f>
        <v>0</v>
      </c>
      <c r="BE450" s="37">
        <v>0</v>
      </c>
      <c r="BF450" s="38">
        <f>100*BE450/$V450</f>
        <v>0</v>
      </c>
      <c r="BG450" s="37">
        <f>IF(BF450&gt;$V$8,1,0)</f>
        <v>0</v>
      </c>
      <c r="BH450" s="38">
        <f>IF($I450=BE$16,BF450,0)</f>
        <v>0</v>
      </c>
      <c r="BI450" s="37">
        <v>0</v>
      </c>
      <c r="BJ450" s="38">
        <f>100*BI450/$V450</f>
        <v>0</v>
      </c>
      <c r="BK450" s="37">
        <f>IF(BJ450&gt;$V$8,1,0)</f>
        <v>0</v>
      </c>
      <c r="BL450" s="38">
        <f>IF($I450=BI$16,BJ450,0)</f>
        <v>0</v>
      </c>
      <c r="BM450" s="37">
        <v>0</v>
      </c>
      <c r="BN450" s="38">
        <f>100*BM450/$V450</f>
        <v>0</v>
      </c>
      <c r="BO450" s="37">
        <f>IF(BN450&gt;$V$8,1,0)</f>
        <v>0</v>
      </c>
      <c r="BP450" s="38">
        <f>IF($I450=BM$16,BN450,0)</f>
        <v>0</v>
      </c>
      <c r="BQ450" s="37">
        <v>0</v>
      </c>
      <c r="BR450" s="38">
        <f>100*BQ450/$V450</f>
        <v>0</v>
      </c>
      <c r="BS450" s="37">
        <f>IF(BR450&gt;$V$8,1,0)</f>
        <v>0</v>
      </c>
      <c r="BT450" s="38">
        <f>IF($I450=BQ$16,BR450,0)</f>
        <v>0</v>
      </c>
      <c r="BU450" s="37">
        <v>0</v>
      </c>
      <c r="BV450" s="38">
        <f>100*BU450/$V450</f>
        <v>0</v>
      </c>
      <c r="BW450" s="37">
        <f>IF(BV450&gt;$V$8,1,0)</f>
        <v>0</v>
      </c>
      <c r="BX450" s="38">
        <f>IF($I450=BU$16,BV450,0)</f>
        <v>0</v>
      </c>
      <c r="BY450" s="37">
        <v>0</v>
      </c>
      <c r="BZ450" s="37">
        <v>0</v>
      </c>
      <c r="CA450" s="16"/>
      <c r="CB450" s="20"/>
      <c r="CC450" s="21"/>
    </row>
    <row r="451" ht="15.75" customHeight="1">
      <c r="A451" t="s" s="32">
        <v>1023</v>
      </c>
      <c r="B451" t="s" s="71">
        <f>F451</f>
        <v>13</v>
      </c>
      <c r="C451" s="72">
        <f>G451</f>
        <v>52.5519673348181</v>
      </c>
      <c r="D451" t="s" s="73">
        <v>1001</v>
      </c>
      <c r="E451" s="25"/>
      <c r="F451" t="s" s="74">
        <v>13</v>
      </c>
      <c r="G451" s="75">
        <f>AH451</f>
        <v>52.5519673348181</v>
      </c>
      <c r="H451" s="76">
        <f>K451+L451</f>
        <v>0</v>
      </c>
      <c r="I451" t="s" s="77">
        <v>5</v>
      </c>
      <c r="J451" s="75">
        <f>AB451</f>
        <v>30.2746844840386</v>
      </c>
      <c r="K451" s="25"/>
      <c r="L451" s="25"/>
      <c r="M451" s="25"/>
      <c r="N451" s="25"/>
      <c r="O451" t="s" s="73">
        <v>1024</v>
      </c>
      <c r="P451" t="s" s="73">
        <v>1023</v>
      </c>
      <c r="Q451" t="s" s="78">
        <v>17</v>
      </c>
      <c r="R451" s="79">
        <f>100*S451</f>
        <v>8.8659985</v>
      </c>
      <c r="S451" s="80">
        <v>0.088659985</v>
      </c>
      <c r="T451" s="28"/>
      <c r="U451" s="29">
        <v>74042</v>
      </c>
      <c r="V451" s="29">
        <v>53880</v>
      </c>
      <c r="W451" s="29">
        <v>157</v>
      </c>
      <c r="X451" s="29">
        <v>12003</v>
      </c>
      <c r="Y451" s="29">
        <v>16312</v>
      </c>
      <c r="Z451" s="31">
        <f>100*Y451/$V451</f>
        <v>30.2746844840386</v>
      </c>
      <c r="AA451" s="29">
        <f>IF(Z451&gt;$V$8,1,0)</f>
        <v>0</v>
      </c>
      <c r="AB451" s="31">
        <f>IF($I451=Y$16,Z451,0)</f>
        <v>30.2746844840386</v>
      </c>
      <c r="AC451" s="29">
        <v>2846</v>
      </c>
      <c r="AD451" s="31">
        <f>100*AC451/$V451</f>
        <v>5.28210838901262</v>
      </c>
      <c r="AE451" s="29">
        <f>IF(AD451&gt;$V$8,1,0)</f>
        <v>0</v>
      </c>
      <c r="AF451" s="31">
        <f>IF($I451=AC$16,AD451,0)</f>
        <v>0</v>
      </c>
      <c r="AG451" s="29">
        <v>28315</v>
      </c>
      <c r="AH451" s="31">
        <f>100*AG451/$V451</f>
        <v>52.5519673348181</v>
      </c>
      <c r="AI451" s="29">
        <f>IF(AH451&gt;$V$8,1,0)</f>
        <v>1</v>
      </c>
      <c r="AJ451" s="31">
        <f>IF($I451=AG$16,AH451,0)</f>
        <v>0</v>
      </c>
      <c r="AK451" s="29">
        <v>4777</v>
      </c>
      <c r="AL451" s="31">
        <f>100*AK451/$V451</f>
        <v>8.86599851521901</v>
      </c>
      <c r="AM451" s="29">
        <f>IF(AL451&gt;$V$8,1,0)</f>
        <v>0</v>
      </c>
      <c r="AN451" s="31">
        <f>IF($I451=AK$16,AL451,0)</f>
        <v>0</v>
      </c>
      <c r="AO451" s="29">
        <v>1396</v>
      </c>
      <c r="AP451" s="31">
        <f>100*AO451/$V451</f>
        <v>2.5909428359317</v>
      </c>
      <c r="AQ451" s="29">
        <f>IF(AP451&gt;$V$8,1,0)</f>
        <v>0</v>
      </c>
      <c r="AR451" s="31">
        <f>IF($I451=AO$16,AP451,0)</f>
        <v>0</v>
      </c>
      <c r="AS451" s="29">
        <v>0</v>
      </c>
      <c r="AT451" s="31">
        <f>100*AS451/$V451</f>
        <v>0</v>
      </c>
      <c r="AU451" s="29">
        <f>IF(AT451&gt;$V$8,1,0)</f>
        <v>0</v>
      </c>
      <c r="AV451" s="31">
        <f>IF($I451=AS$16,AT451,0)</f>
        <v>0</v>
      </c>
      <c r="AW451" s="29">
        <v>0</v>
      </c>
      <c r="AX451" s="31">
        <f>100*AW451/$V451</f>
        <v>0</v>
      </c>
      <c r="AY451" s="29">
        <f>IF(AX451&gt;$V$8,1,0)</f>
        <v>0</v>
      </c>
      <c r="AZ451" s="31">
        <f>IF($I451=AW$16,AX451,0)</f>
        <v>0</v>
      </c>
      <c r="BA451" s="29">
        <v>0</v>
      </c>
      <c r="BB451" s="31">
        <f>100*BA451/$V451</f>
        <v>0</v>
      </c>
      <c r="BC451" s="29">
        <f>IF(BB451&gt;$V$8,1,0)</f>
        <v>0</v>
      </c>
      <c r="BD451" s="31">
        <f>IF($I451=BA$16,BB451,0)</f>
        <v>0</v>
      </c>
      <c r="BE451" s="29">
        <v>0</v>
      </c>
      <c r="BF451" s="31">
        <f>100*BE451/$V451</f>
        <v>0</v>
      </c>
      <c r="BG451" s="29">
        <f>IF(BF451&gt;$V$8,1,0)</f>
        <v>0</v>
      </c>
      <c r="BH451" s="31">
        <f>IF($I451=BE$16,BF451,0)</f>
        <v>0</v>
      </c>
      <c r="BI451" s="29">
        <v>0</v>
      </c>
      <c r="BJ451" s="31">
        <f>100*BI451/$V451</f>
        <v>0</v>
      </c>
      <c r="BK451" s="29">
        <f>IF(BJ451&gt;$V$8,1,0)</f>
        <v>0</v>
      </c>
      <c r="BL451" s="31">
        <f>IF($I451=BI$16,BJ451,0)</f>
        <v>0</v>
      </c>
      <c r="BM451" s="29">
        <v>0</v>
      </c>
      <c r="BN451" s="31">
        <f>100*BM451/$V451</f>
        <v>0</v>
      </c>
      <c r="BO451" s="29">
        <f>IF(BN451&gt;$V$8,1,0)</f>
        <v>0</v>
      </c>
      <c r="BP451" s="31">
        <f>IF($I451=BM$16,BN451,0)</f>
        <v>0</v>
      </c>
      <c r="BQ451" s="29">
        <v>0</v>
      </c>
      <c r="BR451" s="31">
        <f>100*BQ451/$V451</f>
        <v>0</v>
      </c>
      <c r="BS451" s="29">
        <f>IF(BR451&gt;$V$8,1,0)</f>
        <v>0</v>
      </c>
      <c r="BT451" s="31">
        <f>IF($I451=BQ$16,BR451,0)</f>
        <v>0</v>
      </c>
      <c r="BU451" s="29">
        <v>0</v>
      </c>
      <c r="BV451" s="31">
        <f>100*BU451/$V451</f>
        <v>0</v>
      </c>
      <c r="BW451" s="29">
        <f>IF(BV451&gt;$V$8,1,0)</f>
        <v>0</v>
      </c>
      <c r="BX451" s="31">
        <f>IF($I451=BU$16,BV451,0)</f>
        <v>0</v>
      </c>
      <c r="BY451" s="29">
        <v>0</v>
      </c>
      <c r="BZ451" s="29">
        <v>0</v>
      </c>
      <c r="CA451" s="28"/>
      <c r="CB451" s="20"/>
      <c r="CC451" s="21"/>
    </row>
    <row r="452" ht="15.75" customHeight="1">
      <c r="A452" t="s" s="32">
        <v>1025</v>
      </c>
      <c r="B452" t="s" s="71">
        <f>F452</f>
        <v>13</v>
      </c>
      <c r="C452" s="72">
        <f>G452</f>
        <v>52.4546219076319</v>
      </c>
      <c r="D452" t="s" s="68">
        <v>1001</v>
      </c>
      <c r="E452" s="13"/>
      <c r="F452" t="s" s="74">
        <v>13</v>
      </c>
      <c r="G452" s="81">
        <f>AH452</f>
        <v>52.4546219076319</v>
      </c>
      <c r="H452" s="82">
        <f>K452+L452</f>
        <v>0</v>
      </c>
      <c r="I452" t="s" s="77">
        <v>5</v>
      </c>
      <c r="J452" s="81">
        <f>AB452</f>
        <v>28.2395402621067</v>
      </c>
      <c r="K452" s="13"/>
      <c r="L452" s="13"/>
      <c r="M452" s="13"/>
      <c r="N452" s="13"/>
      <c r="O452" t="s" s="68">
        <v>1026</v>
      </c>
      <c r="P452" t="s" s="68">
        <v>1025</v>
      </c>
      <c r="Q452" t="s" s="78">
        <v>17</v>
      </c>
      <c r="R452" s="83">
        <f>100*S452</f>
        <v>8.4045834</v>
      </c>
      <c r="S452" s="35">
        <v>0.084045834</v>
      </c>
      <c r="T452" s="16"/>
      <c r="U452" s="37">
        <v>78289</v>
      </c>
      <c r="V452" s="37">
        <v>57076</v>
      </c>
      <c r="W452" s="37">
        <v>185</v>
      </c>
      <c r="X452" s="37">
        <v>13821</v>
      </c>
      <c r="Y452" s="37">
        <v>16118</v>
      </c>
      <c r="Z452" s="38">
        <f>100*Y452/$V452</f>
        <v>28.2395402621067</v>
      </c>
      <c r="AA452" s="37">
        <f>IF(Z452&gt;$V$8,1,0)</f>
        <v>0</v>
      </c>
      <c r="AB452" s="38">
        <f>IF($I452=Y$16,Z452,0)</f>
        <v>28.2395402621067</v>
      </c>
      <c r="AC452" s="37">
        <v>3023</v>
      </c>
      <c r="AD452" s="38">
        <f>100*AC452/$V452</f>
        <v>5.29644684280608</v>
      </c>
      <c r="AE452" s="37">
        <f>IF(AD452&gt;$V$8,1,0)</f>
        <v>0</v>
      </c>
      <c r="AF452" s="38">
        <f>IF($I452=AC$16,AD452,0)</f>
        <v>0</v>
      </c>
      <c r="AG452" s="37">
        <v>29939</v>
      </c>
      <c r="AH452" s="38">
        <f>100*AG452/$V452</f>
        <v>52.4546219076319</v>
      </c>
      <c r="AI452" s="37">
        <f>IF(AH452&gt;$V$8,1,0)</f>
        <v>1</v>
      </c>
      <c r="AJ452" s="38">
        <f>IF($I452=AG$16,AH452,0)</f>
        <v>0</v>
      </c>
      <c r="AK452" s="37">
        <v>4797</v>
      </c>
      <c r="AL452" s="38">
        <f>100*AK452/$V452</f>
        <v>8.40458336253416</v>
      </c>
      <c r="AM452" s="37">
        <f>IF(AL452&gt;$V$8,1,0)</f>
        <v>0</v>
      </c>
      <c r="AN452" s="38">
        <f>IF($I452=AK$16,AL452,0)</f>
        <v>0</v>
      </c>
      <c r="AO452" s="37">
        <v>2740</v>
      </c>
      <c r="AP452" s="38">
        <f>100*AO452/$V452</f>
        <v>4.80061672156423</v>
      </c>
      <c r="AQ452" s="37">
        <f>IF(AP452&gt;$V$8,1,0)</f>
        <v>0</v>
      </c>
      <c r="AR452" s="38">
        <f>IF($I452=AO$16,AP452,0)</f>
        <v>0</v>
      </c>
      <c r="AS452" s="37">
        <v>0</v>
      </c>
      <c r="AT452" s="38">
        <f>100*AS452/$V452</f>
        <v>0</v>
      </c>
      <c r="AU452" s="37">
        <f>IF(AT452&gt;$V$8,1,0)</f>
        <v>0</v>
      </c>
      <c r="AV452" s="38">
        <f>IF($I452=AS$16,AT452,0)</f>
        <v>0</v>
      </c>
      <c r="AW452" s="37">
        <v>0</v>
      </c>
      <c r="AX452" s="38">
        <f>100*AW452/$V452</f>
        <v>0</v>
      </c>
      <c r="AY452" s="37">
        <f>IF(AX452&gt;$V$8,1,0)</f>
        <v>0</v>
      </c>
      <c r="AZ452" s="38">
        <f>IF($I452=AW$16,AX452,0)</f>
        <v>0</v>
      </c>
      <c r="BA452" s="37">
        <v>0</v>
      </c>
      <c r="BB452" s="38">
        <f>100*BA452/$V452</f>
        <v>0</v>
      </c>
      <c r="BC452" s="37">
        <f>IF(BB452&gt;$V$8,1,0)</f>
        <v>0</v>
      </c>
      <c r="BD452" s="38">
        <f>IF($I452=BA$16,BB452,0)</f>
        <v>0</v>
      </c>
      <c r="BE452" s="37">
        <v>0</v>
      </c>
      <c r="BF452" s="38">
        <f>100*BE452/$V452</f>
        <v>0</v>
      </c>
      <c r="BG452" s="37">
        <f>IF(BF452&gt;$V$8,1,0)</f>
        <v>0</v>
      </c>
      <c r="BH452" s="38">
        <f>IF($I452=BE$16,BF452,0)</f>
        <v>0</v>
      </c>
      <c r="BI452" s="37">
        <v>0</v>
      </c>
      <c r="BJ452" s="38">
        <f>100*BI452/$V452</f>
        <v>0</v>
      </c>
      <c r="BK452" s="37">
        <f>IF(BJ452&gt;$V$8,1,0)</f>
        <v>0</v>
      </c>
      <c r="BL452" s="38">
        <f>IF($I452=BI$16,BJ452,0)</f>
        <v>0</v>
      </c>
      <c r="BM452" s="37">
        <v>0</v>
      </c>
      <c r="BN452" s="38">
        <f>100*BM452/$V452</f>
        <v>0</v>
      </c>
      <c r="BO452" s="37">
        <f>IF(BN452&gt;$V$8,1,0)</f>
        <v>0</v>
      </c>
      <c r="BP452" s="38">
        <f>IF($I452=BM$16,BN452,0)</f>
        <v>0</v>
      </c>
      <c r="BQ452" s="37">
        <v>0</v>
      </c>
      <c r="BR452" s="38">
        <f>100*BQ452/$V452</f>
        <v>0</v>
      </c>
      <c r="BS452" s="37">
        <f>IF(BR452&gt;$V$8,1,0)</f>
        <v>0</v>
      </c>
      <c r="BT452" s="38">
        <f>IF($I452=BQ$16,BR452,0)</f>
        <v>0</v>
      </c>
      <c r="BU452" s="37">
        <v>0</v>
      </c>
      <c r="BV452" s="38">
        <f>100*BU452/$V452</f>
        <v>0</v>
      </c>
      <c r="BW452" s="37">
        <f>IF(BV452&gt;$V$8,1,0)</f>
        <v>0</v>
      </c>
      <c r="BX452" s="38">
        <f>IF($I452=BU$16,BV452,0)</f>
        <v>0</v>
      </c>
      <c r="BY452" s="37">
        <v>0</v>
      </c>
      <c r="BZ452" s="37">
        <v>0</v>
      </c>
      <c r="CA452" s="16"/>
      <c r="CB452" s="20"/>
      <c r="CC452" s="21"/>
    </row>
    <row r="453" ht="15.75" customHeight="1">
      <c r="A453" t="s" s="32">
        <v>1027</v>
      </c>
      <c r="B453" t="s" s="71">
        <f>F453</f>
        <v>13</v>
      </c>
      <c r="C453" s="72">
        <f>G453</f>
        <v>52.0600811314549</v>
      </c>
      <c r="D453" t="s" s="73">
        <v>1001</v>
      </c>
      <c r="E453" s="25"/>
      <c r="F453" t="s" s="74">
        <v>13</v>
      </c>
      <c r="G453" s="75">
        <f>AH453</f>
        <v>52.0600811314549</v>
      </c>
      <c r="H453" s="76">
        <f>K453+L453</f>
        <v>0</v>
      </c>
      <c r="I453" t="s" s="77">
        <v>5</v>
      </c>
      <c r="J453" s="75">
        <f>AB453</f>
        <v>25.2998574717684</v>
      </c>
      <c r="K453" s="25"/>
      <c r="L453" s="25"/>
      <c r="M453" s="25"/>
      <c r="N453" s="25"/>
      <c r="O453" t="s" s="73">
        <v>1028</v>
      </c>
      <c r="P453" t="s" s="73">
        <v>1027</v>
      </c>
      <c r="Q453" t="s" s="78">
        <v>17</v>
      </c>
      <c r="R453" s="79">
        <f>100*S453</f>
        <v>13.2902094</v>
      </c>
      <c r="S453" s="80">
        <v>0.132902094</v>
      </c>
      <c r="T453" s="28"/>
      <c r="U453" s="29">
        <v>72590</v>
      </c>
      <c r="V453" s="29">
        <v>45605</v>
      </c>
      <c r="W453" s="29">
        <v>159</v>
      </c>
      <c r="X453" s="29">
        <v>12204</v>
      </c>
      <c r="Y453" s="29">
        <v>11538</v>
      </c>
      <c r="Z453" s="31">
        <f>100*Y453/$V453</f>
        <v>25.2998574717684</v>
      </c>
      <c r="AA453" s="29">
        <f>IF(Z453&gt;$V$8,1,0)</f>
        <v>0</v>
      </c>
      <c r="AB453" s="31">
        <f>IF($I453=Y$16,Z453,0)</f>
        <v>25.2998574717684</v>
      </c>
      <c r="AC453" s="29">
        <v>2689</v>
      </c>
      <c r="AD453" s="31">
        <f>100*AC453/$V453</f>
        <v>5.89628330226949</v>
      </c>
      <c r="AE453" s="29">
        <f>IF(AD453&gt;$V$8,1,0)</f>
        <v>0</v>
      </c>
      <c r="AF453" s="31">
        <f>IF($I453=AC$16,AD453,0)</f>
        <v>0</v>
      </c>
      <c r="AG453" s="29">
        <v>23742</v>
      </c>
      <c r="AH453" s="31">
        <f>100*AG453/$V453</f>
        <v>52.0600811314549</v>
      </c>
      <c r="AI453" s="29">
        <f>IF(AH453&gt;$V$8,1,0)</f>
        <v>1</v>
      </c>
      <c r="AJ453" s="31">
        <f>IF($I453=AG$16,AH453,0)</f>
        <v>0</v>
      </c>
      <c r="AK453" s="29">
        <v>6061</v>
      </c>
      <c r="AL453" s="31">
        <f>100*AK453/$V453</f>
        <v>13.2902094068633</v>
      </c>
      <c r="AM453" s="29">
        <f>IF(AL453&gt;$V$8,1,0)</f>
        <v>0</v>
      </c>
      <c r="AN453" s="31">
        <f>IF($I453=AK$16,AL453,0)</f>
        <v>0</v>
      </c>
      <c r="AO453" s="29">
        <v>1421</v>
      </c>
      <c r="AP453" s="31">
        <f>100*AO453/$V453</f>
        <v>3.11588641596316</v>
      </c>
      <c r="AQ453" s="29">
        <f>IF(AP453&gt;$V$8,1,0)</f>
        <v>0</v>
      </c>
      <c r="AR453" s="31">
        <f>IF($I453=AO$16,AP453,0)</f>
        <v>0</v>
      </c>
      <c r="AS453" s="29">
        <v>0</v>
      </c>
      <c r="AT453" s="31">
        <f>100*AS453/$V453</f>
        <v>0</v>
      </c>
      <c r="AU453" s="29">
        <f>IF(AT453&gt;$V$8,1,0)</f>
        <v>0</v>
      </c>
      <c r="AV453" s="31">
        <f>IF($I453=AS$16,AT453,0)</f>
        <v>0</v>
      </c>
      <c r="AW453" s="29">
        <v>0</v>
      </c>
      <c r="AX453" s="31">
        <f>100*AW453/$V453</f>
        <v>0</v>
      </c>
      <c r="AY453" s="29">
        <f>IF(AX453&gt;$V$8,1,0)</f>
        <v>0</v>
      </c>
      <c r="AZ453" s="31">
        <f>IF($I453=AW$16,AX453,0)</f>
        <v>0</v>
      </c>
      <c r="BA453" s="29">
        <v>0</v>
      </c>
      <c r="BB453" s="31">
        <f>100*BA453/$V453</f>
        <v>0</v>
      </c>
      <c r="BC453" s="29">
        <f>IF(BB453&gt;$V$8,1,0)</f>
        <v>0</v>
      </c>
      <c r="BD453" s="31">
        <f>IF($I453=BA$16,BB453,0)</f>
        <v>0</v>
      </c>
      <c r="BE453" s="29">
        <v>0</v>
      </c>
      <c r="BF453" s="31">
        <f>100*BE453/$V453</f>
        <v>0</v>
      </c>
      <c r="BG453" s="29">
        <f>IF(BF453&gt;$V$8,1,0)</f>
        <v>0</v>
      </c>
      <c r="BH453" s="31">
        <f>IF($I453=BE$16,BF453,0)</f>
        <v>0</v>
      </c>
      <c r="BI453" s="29">
        <v>0</v>
      </c>
      <c r="BJ453" s="31">
        <f>100*BI453/$V453</f>
        <v>0</v>
      </c>
      <c r="BK453" s="29">
        <f>IF(BJ453&gt;$V$8,1,0)</f>
        <v>0</v>
      </c>
      <c r="BL453" s="31">
        <f>IF($I453=BI$16,BJ453,0)</f>
        <v>0</v>
      </c>
      <c r="BM453" s="29">
        <v>0</v>
      </c>
      <c r="BN453" s="31">
        <f>100*BM453/$V453</f>
        <v>0</v>
      </c>
      <c r="BO453" s="29">
        <f>IF(BN453&gt;$V$8,1,0)</f>
        <v>0</v>
      </c>
      <c r="BP453" s="31">
        <f>IF($I453=BM$16,BN453,0)</f>
        <v>0</v>
      </c>
      <c r="BQ453" s="29">
        <v>0</v>
      </c>
      <c r="BR453" s="31">
        <f>100*BQ453/$V453</f>
        <v>0</v>
      </c>
      <c r="BS453" s="29">
        <f>IF(BR453&gt;$V$8,1,0)</f>
        <v>0</v>
      </c>
      <c r="BT453" s="31">
        <f>IF($I453=BQ$16,BR453,0)</f>
        <v>0</v>
      </c>
      <c r="BU453" s="29">
        <v>0</v>
      </c>
      <c r="BV453" s="31">
        <f>100*BU453/$V453</f>
        <v>0</v>
      </c>
      <c r="BW453" s="29">
        <f>IF(BV453&gt;$V$8,1,0)</f>
        <v>0</v>
      </c>
      <c r="BX453" s="31">
        <f>IF($I453=BU$16,BV453,0)</f>
        <v>0</v>
      </c>
      <c r="BY453" s="29">
        <v>485</v>
      </c>
      <c r="BZ453" s="29">
        <v>0</v>
      </c>
      <c r="CA453" s="28"/>
      <c r="CB453" s="20"/>
      <c r="CC453" s="21"/>
    </row>
    <row r="454" ht="15.75" customHeight="1">
      <c r="A454" t="s" s="32">
        <v>1029</v>
      </c>
      <c r="B454" t="s" s="71">
        <f>F454</f>
        <v>13</v>
      </c>
      <c r="C454" s="72">
        <f>G454</f>
        <v>52.0371679208415</v>
      </c>
      <c r="D454" t="s" s="68">
        <v>1001</v>
      </c>
      <c r="E454" s="13"/>
      <c r="F454" t="s" s="74">
        <v>13</v>
      </c>
      <c r="G454" s="81">
        <f>AH454</f>
        <v>52.0371679208415</v>
      </c>
      <c r="H454" s="82">
        <f>K454+L454</f>
        <v>0</v>
      </c>
      <c r="I454" t="s" s="77">
        <v>5</v>
      </c>
      <c r="J454" s="81">
        <f>AB454</f>
        <v>23.3796200058205</v>
      </c>
      <c r="K454" s="13"/>
      <c r="L454" s="13"/>
      <c r="M454" s="13"/>
      <c r="N454" s="13"/>
      <c r="O454" t="s" s="68">
        <v>1030</v>
      </c>
      <c r="P454" t="s" s="68">
        <v>1029</v>
      </c>
      <c r="Q454" t="s" s="78">
        <v>17</v>
      </c>
      <c r="R454" s="83">
        <f>100*S454</f>
        <v>13.4951981</v>
      </c>
      <c r="S454" s="35">
        <v>0.134951981</v>
      </c>
      <c r="T454" s="16"/>
      <c r="U454" s="37">
        <v>69978</v>
      </c>
      <c r="V454" s="37">
        <v>48106</v>
      </c>
      <c r="W454" s="37">
        <v>150</v>
      </c>
      <c r="X454" s="37">
        <v>13786</v>
      </c>
      <c r="Y454" s="37">
        <v>11247</v>
      </c>
      <c r="Z454" s="38">
        <f>100*Y454/$V454</f>
        <v>23.3796200058205</v>
      </c>
      <c r="AA454" s="37">
        <f>IF(Z454&gt;$V$8,1,0)</f>
        <v>0</v>
      </c>
      <c r="AB454" s="38">
        <f>IF($I454=Y$16,Z454,0)</f>
        <v>23.3796200058205</v>
      </c>
      <c r="AC454" s="37">
        <v>2788</v>
      </c>
      <c r="AD454" s="38">
        <f>100*AC454/$V454</f>
        <v>5.79553486051636</v>
      </c>
      <c r="AE454" s="37">
        <f>IF(AD454&gt;$V$8,1,0)</f>
        <v>0</v>
      </c>
      <c r="AF454" s="38">
        <f>IF($I454=AC$16,AD454,0)</f>
        <v>0</v>
      </c>
      <c r="AG454" s="37">
        <v>25033</v>
      </c>
      <c r="AH454" s="38">
        <f>100*AG454/$V454</f>
        <v>52.0371679208415</v>
      </c>
      <c r="AI454" s="37">
        <f>IF(AH454&gt;$V$8,1,0)</f>
        <v>1</v>
      </c>
      <c r="AJ454" s="38">
        <f>IF($I454=AG$16,AH454,0)</f>
        <v>0</v>
      </c>
      <c r="AK454" s="37">
        <v>6492</v>
      </c>
      <c r="AL454" s="38">
        <f>100*AK454/$V454</f>
        <v>13.4951981041866</v>
      </c>
      <c r="AM454" s="37">
        <f>IF(AL454&gt;$V$8,1,0)</f>
        <v>0</v>
      </c>
      <c r="AN454" s="38">
        <f>IF($I454=AK$16,AL454,0)</f>
        <v>0</v>
      </c>
      <c r="AO454" s="37">
        <v>1797</v>
      </c>
      <c r="AP454" s="38">
        <f>100*AO454/$V454</f>
        <v>3.73550076913483</v>
      </c>
      <c r="AQ454" s="37">
        <f>IF(AP454&gt;$V$8,1,0)</f>
        <v>0</v>
      </c>
      <c r="AR454" s="38">
        <f>IF($I454=AO$16,AP454,0)</f>
        <v>0</v>
      </c>
      <c r="AS454" s="37">
        <v>0</v>
      </c>
      <c r="AT454" s="38">
        <f>100*AS454/$V454</f>
        <v>0</v>
      </c>
      <c r="AU454" s="37">
        <f>IF(AT454&gt;$V$8,1,0)</f>
        <v>0</v>
      </c>
      <c r="AV454" s="38">
        <f>IF($I454=AS$16,AT454,0)</f>
        <v>0</v>
      </c>
      <c r="AW454" s="37">
        <v>0</v>
      </c>
      <c r="AX454" s="38">
        <f>100*AW454/$V454</f>
        <v>0</v>
      </c>
      <c r="AY454" s="37">
        <f>IF(AX454&gt;$V$8,1,0)</f>
        <v>0</v>
      </c>
      <c r="AZ454" s="38">
        <f>IF($I454=AW$16,AX454,0)</f>
        <v>0</v>
      </c>
      <c r="BA454" s="37">
        <v>0</v>
      </c>
      <c r="BB454" s="38">
        <f>100*BA454/$V454</f>
        <v>0</v>
      </c>
      <c r="BC454" s="37">
        <f>IF(BB454&gt;$V$8,1,0)</f>
        <v>0</v>
      </c>
      <c r="BD454" s="38">
        <f>IF($I454=BA$16,BB454,0)</f>
        <v>0</v>
      </c>
      <c r="BE454" s="37">
        <v>0</v>
      </c>
      <c r="BF454" s="38">
        <f>100*BE454/$V454</f>
        <v>0</v>
      </c>
      <c r="BG454" s="37">
        <f>IF(BF454&gt;$V$8,1,0)</f>
        <v>0</v>
      </c>
      <c r="BH454" s="38">
        <f>IF($I454=BE$16,BF454,0)</f>
        <v>0</v>
      </c>
      <c r="BI454" s="37">
        <v>0</v>
      </c>
      <c r="BJ454" s="38">
        <f>100*BI454/$V454</f>
        <v>0</v>
      </c>
      <c r="BK454" s="37">
        <f>IF(BJ454&gt;$V$8,1,0)</f>
        <v>0</v>
      </c>
      <c r="BL454" s="38">
        <f>IF($I454=BI$16,BJ454,0)</f>
        <v>0</v>
      </c>
      <c r="BM454" s="37">
        <v>0</v>
      </c>
      <c r="BN454" s="38">
        <f>100*BM454/$V454</f>
        <v>0</v>
      </c>
      <c r="BO454" s="37">
        <f>IF(BN454&gt;$V$8,1,0)</f>
        <v>0</v>
      </c>
      <c r="BP454" s="38">
        <f>IF($I454=BM$16,BN454,0)</f>
        <v>0</v>
      </c>
      <c r="BQ454" s="37">
        <v>0</v>
      </c>
      <c r="BR454" s="38">
        <f>100*BQ454/$V454</f>
        <v>0</v>
      </c>
      <c r="BS454" s="37">
        <f>IF(BR454&gt;$V$8,1,0)</f>
        <v>0</v>
      </c>
      <c r="BT454" s="38">
        <f>IF($I454=BQ$16,BR454,0)</f>
        <v>0</v>
      </c>
      <c r="BU454" s="37">
        <v>0</v>
      </c>
      <c r="BV454" s="38">
        <f>100*BU454/$V454</f>
        <v>0</v>
      </c>
      <c r="BW454" s="37">
        <f>IF(BV454&gt;$V$8,1,0)</f>
        <v>0</v>
      </c>
      <c r="BX454" s="38">
        <f>IF($I454=BU$16,BV454,0)</f>
        <v>0</v>
      </c>
      <c r="BY454" s="37">
        <v>0</v>
      </c>
      <c r="BZ454" s="37">
        <v>0</v>
      </c>
      <c r="CA454" s="16"/>
      <c r="CB454" s="20"/>
      <c r="CC454" s="21"/>
    </row>
    <row r="455" ht="19.95" customHeight="1">
      <c r="A455" t="s" s="32">
        <v>1031</v>
      </c>
      <c r="B455" t="s" s="71">
        <f>F455</f>
        <v>13</v>
      </c>
      <c r="C455" s="72">
        <f>G455</f>
        <v>51.3240186294079</v>
      </c>
      <c r="D455" t="s" s="73">
        <v>1001</v>
      </c>
      <c r="E455" s="25"/>
      <c r="F455" t="s" s="74">
        <v>13</v>
      </c>
      <c r="G455" s="75">
        <f>AH455</f>
        <v>51.3240186294079</v>
      </c>
      <c r="H455" s="76">
        <f>K455+L455</f>
        <v>0</v>
      </c>
      <c r="I455" t="s" s="77">
        <v>5</v>
      </c>
      <c r="J455" s="75">
        <f>AB455</f>
        <v>36.5174413078605</v>
      </c>
      <c r="K455" s="25"/>
      <c r="L455" s="25"/>
      <c r="M455" s="25"/>
      <c r="N455" s="25"/>
      <c r="O455" t="s" s="73">
        <v>1032</v>
      </c>
      <c r="P455" t="s" s="73">
        <v>1031</v>
      </c>
      <c r="Q455" t="s" s="78">
        <v>9</v>
      </c>
      <c r="R455" s="79">
        <f>100*S455</f>
        <v>5.8663625</v>
      </c>
      <c r="S455" s="80">
        <v>0.058663625</v>
      </c>
      <c r="T455" s="28"/>
      <c r="U455" s="29">
        <v>75924</v>
      </c>
      <c r="V455" s="29">
        <v>52605</v>
      </c>
      <c r="W455" s="29">
        <v>618</v>
      </c>
      <c r="X455" s="29">
        <v>7789</v>
      </c>
      <c r="Y455" s="29">
        <v>19210</v>
      </c>
      <c r="Z455" s="31">
        <f>100*Y455/$V455</f>
        <v>36.5174413078605</v>
      </c>
      <c r="AA455" s="29">
        <f>IF(Z455&gt;$V$8,1,0)</f>
        <v>0</v>
      </c>
      <c r="AB455" s="31">
        <f>IF($I455=Y$16,Z455,0)</f>
        <v>36.5174413078605</v>
      </c>
      <c r="AC455" s="29">
        <v>3086</v>
      </c>
      <c r="AD455" s="31">
        <f>100*AC455/$V455</f>
        <v>5.8663625130691</v>
      </c>
      <c r="AE455" s="29">
        <f>IF(AD455&gt;$V$8,1,0)</f>
        <v>0</v>
      </c>
      <c r="AF455" s="31">
        <f>IF($I455=AC$16,AD455,0)</f>
        <v>0</v>
      </c>
      <c r="AG455" s="29">
        <v>26999</v>
      </c>
      <c r="AH455" s="31">
        <f>100*AG455/$V455</f>
        <v>51.3240186294079</v>
      </c>
      <c r="AI455" s="29">
        <f>IF(AH455&gt;$V$8,1,0)</f>
        <v>1</v>
      </c>
      <c r="AJ455" s="31">
        <f>IF($I455=AG$16,AH455,0)</f>
        <v>0</v>
      </c>
      <c r="AK455" s="29">
        <v>0</v>
      </c>
      <c r="AL455" s="31">
        <f>100*AK455/$V455</f>
        <v>0</v>
      </c>
      <c r="AM455" s="29">
        <f>IF(AL455&gt;$V$8,1,0)</f>
        <v>0</v>
      </c>
      <c r="AN455" s="31">
        <f>IF($I455=AK$16,AL455,0)</f>
        <v>0</v>
      </c>
      <c r="AO455" s="29">
        <v>2288</v>
      </c>
      <c r="AP455" s="31">
        <f>100*AO455/$V455</f>
        <v>4.34939644520483</v>
      </c>
      <c r="AQ455" s="29">
        <f>IF(AP455&gt;$V$8,1,0)</f>
        <v>0</v>
      </c>
      <c r="AR455" s="31">
        <f>IF($I455=AO$16,AP455,0)</f>
        <v>0</v>
      </c>
      <c r="AS455" s="29">
        <v>0</v>
      </c>
      <c r="AT455" s="31">
        <f>100*AS455/$V455</f>
        <v>0</v>
      </c>
      <c r="AU455" s="29">
        <f>IF(AT455&gt;$V$8,1,0)</f>
        <v>0</v>
      </c>
      <c r="AV455" s="31">
        <f>IF($I455=AS$16,AT455,0)</f>
        <v>0</v>
      </c>
      <c r="AW455" s="29">
        <v>0</v>
      </c>
      <c r="AX455" s="31">
        <f>100*AW455/$V455</f>
        <v>0</v>
      </c>
      <c r="AY455" s="29">
        <f>IF(AX455&gt;$V$8,1,0)</f>
        <v>0</v>
      </c>
      <c r="AZ455" s="31">
        <f>IF($I455=AW$16,AX455,0)</f>
        <v>0</v>
      </c>
      <c r="BA455" s="29">
        <v>0</v>
      </c>
      <c r="BB455" s="31">
        <f>100*BA455/$V455</f>
        <v>0</v>
      </c>
      <c r="BC455" s="29">
        <f>IF(BB455&gt;$V$8,1,0)</f>
        <v>0</v>
      </c>
      <c r="BD455" s="31">
        <f>IF($I455=BA$16,BB455,0)</f>
        <v>0</v>
      </c>
      <c r="BE455" s="29">
        <v>0</v>
      </c>
      <c r="BF455" s="31">
        <f>100*BE455/$V455</f>
        <v>0</v>
      </c>
      <c r="BG455" s="29">
        <f>IF(BF455&gt;$V$8,1,0)</f>
        <v>0</v>
      </c>
      <c r="BH455" s="31">
        <f>IF($I455=BE$16,BF455,0)</f>
        <v>0</v>
      </c>
      <c r="BI455" s="29">
        <v>0</v>
      </c>
      <c r="BJ455" s="31">
        <f>100*BI455/$V455</f>
        <v>0</v>
      </c>
      <c r="BK455" s="29">
        <f>IF(BJ455&gt;$V$8,1,0)</f>
        <v>0</v>
      </c>
      <c r="BL455" s="31">
        <f>IF($I455=BI$16,BJ455,0)</f>
        <v>0</v>
      </c>
      <c r="BM455" s="29">
        <v>0</v>
      </c>
      <c r="BN455" s="31">
        <f>100*BM455/$V455</f>
        <v>0</v>
      </c>
      <c r="BO455" s="29">
        <f>IF(BN455&gt;$V$8,1,0)</f>
        <v>0</v>
      </c>
      <c r="BP455" s="31">
        <f>IF($I455=BM$16,BN455,0)</f>
        <v>0</v>
      </c>
      <c r="BQ455" s="29">
        <v>0</v>
      </c>
      <c r="BR455" s="31">
        <f>100*BQ455/$V455</f>
        <v>0</v>
      </c>
      <c r="BS455" s="29">
        <f>IF(BR455&gt;$V$8,1,0)</f>
        <v>0</v>
      </c>
      <c r="BT455" s="31">
        <f>IF($I455=BQ$16,BR455,0)</f>
        <v>0</v>
      </c>
      <c r="BU455" s="29">
        <v>0</v>
      </c>
      <c r="BV455" s="31">
        <f>100*BU455/$V455</f>
        <v>0</v>
      </c>
      <c r="BW455" s="29">
        <f>IF(BV455&gt;$V$8,1,0)</f>
        <v>0</v>
      </c>
      <c r="BX455" s="31">
        <f>IF($I455=BU$16,BV455,0)</f>
        <v>0</v>
      </c>
      <c r="BY455" s="29">
        <v>0</v>
      </c>
      <c r="BZ455" s="29">
        <v>0</v>
      </c>
      <c r="CA455" s="28"/>
      <c r="CB455" s="20"/>
      <c r="CC455" s="21"/>
    </row>
    <row r="456" ht="15.75" customHeight="1">
      <c r="A456" t="s" s="32">
        <v>1033</v>
      </c>
      <c r="B456" t="s" s="71">
        <f>F456</f>
        <v>13</v>
      </c>
      <c r="C456" s="72">
        <f>G456</f>
        <v>51.0618979946313</v>
      </c>
      <c r="D456" t="s" s="68">
        <v>1001</v>
      </c>
      <c r="E456" s="13"/>
      <c r="F456" t="s" s="74">
        <v>13</v>
      </c>
      <c r="G456" s="81">
        <f>AH456</f>
        <v>51.0618979946313</v>
      </c>
      <c r="H456" s="82">
        <f>K456+L456</f>
        <v>0</v>
      </c>
      <c r="I456" t="s" s="77">
        <v>5</v>
      </c>
      <c r="J456" s="81">
        <f>AB456</f>
        <v>17.0436601926417</v>
      </c>
      <c r="K456" s="13"/>
      <c r="L456" s="13"/>
      <c r="M456" s="13"/>
      <c r="N456" s="13"/>
      <c r="O456" t="s" s="68">
        <v>1034</v>
      </c>
      <c r="P456" t="s" s="68">
        <v>1033</v>
      </c>
      <c r="Q456" t="s" s="78">
        <v>9</v>
      </c>
      <c r="R456" s="83">
        <f>100*S456</f>
        <v>12.9500237</v>
      </c>
      <c r="S456" s="35">
        <v>0.129500237</v>
      </c>
      <c r="T456" s="16"/>
      <c r="U456" s="37">
        <v>77353</v>
      </c>
      <c r="V456" s="37">
        <v>50664</v>
      </c>
      <c r="W456" s="37">
        <v>149</v>
      </c>
      <c r="X456" s="37">
        <v>17235</v>
      </c>
      <c r="Y456" s="37">
        <v>8635</v>
      </c>
      <c r="Z456" s="38">
        <f>100*Y456/$V456</f>
        <v>17.0436601926417</v>
      </c>
      <c r="AA456" s="37">
        <f>IF(Z456&gt;$V$8,1,0)</f>
        <v>0</v>
      </c>
      <c r="AB456" s="38">
        <f>IF($I456=Y$16,Z456,0)</f>
        <v>17.0436601926417</v>
      </c>
      <c r="AC456" s="37">
        <v>6561</v>
      </c>
      <c r="AD456" s="38">
        <f>100*AC456/$V456</f>
        <v>12.9500236854571</v>
      </c>
      <c r="AE456" s="37">
        <f>IF(AD456&gt;$V$8,1,0)</f>
        <v>0</v>
      </c>
      <c r="AF456" s="38">
        <f>IF($I456=AC$16,AD456,0)</f>
        <v>0</v>
      </c>
      <c r="AG456" s="37">
        <v>25870</v>
      </c>
      <c r="AH456" s="38">
        <f>100*AG456/$V456</f>
        <v>51.0618979946313</v>
      </c>
      <c r="AI456" s="37">
        <f>IF(AH456&gt;$V$8,1,0)</f>
        <v>1</v>
      </c>
      <c r="AJ456" s="38">
        <f>IF($I456=AG$16,AH456,0)</f>
        <v>0</v>
      </c>
      <c r="AK456" s="37">
        <v>4787</v>
      </c>
      <c r="AL456" s="38">
        <f>100*AK456/$V456</f>
        <v>9.44852360650561</v>
      </c>
      <c r="AM456" s="37">
        <f>IF(AL456&gt;$V$8,1,0)</f>
        <v>0</v>
      </c>
      <c r="AN456" s="38">
        <f>IF($I456=AK$16,AL456,0)</f>
        <v>0</v>
      </c>
      <c r="AO456" s="37">
        <v>3009</v>
      </c>
      <c r="AP456" s="38">
        <f>100*AO456/$V456</f>
        <v>5.93912837517764</v>
      </c>
      <c r="AQ456" s="37">
        <f>IF(AP456&gt;$V$8,1,0)</f>
        <v>0</v>
      </c>
      <c r="AR456" s="38">
        <f>IF($I456=AO$16,AP456,0)</f>
        <v>0</v>
      </c>
      <c r="AS456" s="37">
        <v>0</v>
      </c>
      <c r="AT456" s="38">
        <f>100*AS456/$V456</f>
        <v>0</v>
      </c>
      <c r="AU456" s="37">
        <f>IF(AT456&gt;$V$8,1,0)</f>
        <v>0</v>
      </c>
      <c r="AV456" s="38">
        <f>IF($I456=AS$16,AT456,0)</f>
        <v>0</v>
      </c>
      <c r="AW456" s="37">
        <v>0</v>
      </c>
      <c r="AX456" s="38">
        <f>100*AW456/$V456</f>
        <v>0</v>
      </c>
      <c r="AY456" s="37">
        <f>IF(AX456&gt;$V$8,1,0)</f>
        <v>0</v>
      </c>
      <c r="AZ456" s="38">
        <f>IF($I456=AW$16,AX456,0)</f>
        <v>0</v>
      </c>
      <c r="BA456" s="37">
        <v>0</v>
      </c>
      <c r="BB456" s="38">
        <f>100*BA456/$V456</f>
        <v>0</v>
      </c>
      <c r="BC456" s="37">
        <f>IF(BB456&gt;$V$8,1,0)</f>
        <v>0</v>
      </c>
      <c r="BD456" s="38">
        <f>IF($I456=BA$16,BB456,0)</f>
        <v>0</v>
      </c>
      <c r="BE456" s="37">
        <v>0</v>
      </c>
      <c r="BF456" s="38">
        <f>100*BE456/$V456</f>
        <v>0</v>
      </c>
      <c r="BG456" s="37">
        <f>IF(BF456&gt;$V$8,1,0)</f>
        <v>0</v>
      </c>
      <c r="BH456" s="38">
        <f>IF($I456=BE$16,BF456,0)</f>
        <v>0</v>
      </c>
      <c r="BI456" s="37">
        <v>0</v>
      </c>
      <c r="BJ456" s="38">
        <f>100*BI456/$V456</f>
        <v>0</v>
      </c>
      <c r="BK456" s="37">
        <f>IF(BJ456&gt;$V$8,1,0)</f>
        <v>0</v>
      </c>
      <c r="BL456" s="38">
        <f>IF($I456=BI$16,BJ456,0)</f>
        <v>0</v>
      </c>
      <c r="BM456" s="37">
        <v>0</v>
      </c>
      <c r="BN456" s="38">
        <f>100*BM456/$V456</f>
        <v>0</v>
      </c>
      <c r="BO456" s="37">
        <f>IF(BN456&gt;$V$8,1,0)</f>
        <v>0</v>
      </c>
      <c r="BP456" s="38">
        <f>IF($I456=BM$16,BN456,0)</f>
        <v>0</v>
      </c>
      <c r="BQ456" s="37">
        <v>0</v>
      </c>
      <c r="BR456" s="38">
        <f>100*BQ456/$V456</f>
        <v>0</v>
      </c>
      <c r="BS456" s="37">
        <f>IF(BR456&gt;$V$8,1,0)</f>
        <v>0</v>
      </c>
      <c r="BT456" s="38">
        <f>IF($I456=BQ$16,BR456,0)</f>
        <v>0</v>
      </c>
      <c r="BU456" s="37">
        <v>0</v>
      </c>
      <c r="BV456" s="38">
        <f>100*BU456/$V456</f>
        <v>0</v>
      </c>
      <c r="BW456" s="37">
        <f>IF(BV456&gt;$V$8,1,0)</f>
        <v>0</v>
      </c>
      <c r="BX456" s="38">
        <f>IF($I456=BU$16,BV456,0)</f>
        <v>0</v>
      </c>
      <c r="BY456" s="37">
        <v>746</v>
      </c>
      <c r="BZ456" s="37">
        <v>0</v>
      </c>
      <c r="CA456" s="16"/>
      <c r="CB456" s="20"/>
      <c r="CC456" s="21"/>
    </row>
    <row r="457" ht="15.75" customHeight="1">
      <c r="A457" t="s" s="32">
        <v>1035</v>
      </c>
      <c r="B457" t="s" s="71">
        <f>F457</f>
        <v>13</v>
      </c>
      <c r="C457" s="72">
        <f>G457</f>
        <v>50.9022131397017</v>
      </c>
      <c r="D457" t="s" s="73">
        <v>1001</v>
      </c>
      <c r="E457" s="25"/>
      <c r="F457" t="s" s="74">
        <v>13</v>
      </c>
      <c r="G457" s="75">
        <f>AH457</f>
        <v>50.9022131397017</v>
      </c>
      <c r="H457" s="76">
        <f>K457+L457</f>
        <v>0</v>
      </c>
      <c r="I457" t="s" s="77">
        <v>5</v>
      </c>
      <c r="J457" s="75">
        <f>AB457</f>
        <v>18.5225444584547</v>
      </c>
      <c r="K457" s="25"/>
      <c r="L457" s="25"/>
      <c r="M457" s="25"/>
      <c r="N457" s="25"/>
      <c r="O457" t="s" s="73">
        <v>1036</v>
      </c>
      <c r="P457" t="s" s="73">
        <v>1035</v>
      </c>
      <c r="Q457" t="s" s="78">
        <v>9</v>
      </c>
      <c r="R457" s="79">
        <f>100*S457</f>
        <v>13.0027392</v>
      </c>
      <c r="S457" s="80">
        <v>0.130027392</v>
      </c>
      <c r="T457" s="28"/>
      <c r="U457" s="29">
        <v>69851</v>
      </c>
      <c r="V457" s="29">
        <v>45998</v>
      </c>
      <c r="W457" s="29">
        <v>196</v>
      </c>
      <c r="X457" s="29">
        <v>14894</v>
      </c>
      <c r="Y457" s="29">
        <v>8520</v>
      </c>
      <c r="Z457" s="31">
        <f>100*Y457/$V457</f>
        <v>18.5225444584547</v>
      </c>
      <c r="AA457" s="29">
        <f>IF(Z457&gt;$V$8,1,0)</f>
        <v>0</v>
      </c>
      <c r="AB457" s="31">
        <f>IF($I457=Y$16,Z457,0)</f>
        <v>18.5225444584547</v>
      </c>
      <c r="AC457" s="29">
        <v>5981</v>
      </c>
      <c r="AD457" s="31">
        <f>100*AC457/$V457</f>
        <v>13.0027392495326</v>
      </c>
      <c r="AE457" s="29">
        <f>IF(AD457&gt;$V$8,1,0)</f>
        <v>0</v>
      </c>
      <c r="AF457" s="31">
        <f>IF($I457=AC$16,AD457,0)</f>
        <v>0</v>
      </c>
      <c r="AG457" s="29">
        <v>23414</v>
      </c>
      <c r="AH457" s="31">
        <f>100*AG457/$V457</f>
        <v>50.9022131397017</v>
      </c>
      <c r="AI457" s="29">
        <f>IF(AH457&gt;$V$8,1,0)</f>
        <v>1</v>
      </c>
      <c r="AJ457" s="31">
        <f>IF($I457=AG$16,AH457,0)</f>
        <v>0</v>
      </c>
      <c r="AK457" s="29">
        <v>4164</v>
      </c>
      <c r="AL457" s="31">
        <f>100*AK457/$V457</f>
        <v>9.05256750293491</v>
      </c>
      <c r="AM457" s="29">
        <f>IF(AL457&gt;$V$8,1,0)</f>
        <v>0</v>
      </c>
      <c r="AN457" s="31">
        <f>IF($I457=AK$16,AL457,0)</f>
        <v>0</v>
      </c>
      <c r="AO457" s="29">
        <v>3236</v>
      </c>
      <c r="AP457" s="31">
        <f>100*AO457/$V457</f>
        <v>7.03508848210792</v>
      </c>
      <c r="AQ457" s="29">
        <f>IF(AP457&gt;$V$8,1,0)</f>
        <v>0</v>
      </c>
      <c r="AR457" s="31">
        <f>IF($I457=AO$16,AP457,0)</f>
        <v>0</v>
      </c>
      <c r="AS457" s="29">
        <v>0</v>
      </c>
      <c r="AT457" s="31">
        <f>100*AS457/$V457</f>
        <v>0</v>
      </c>
      <c r="AU457" s="29">
        <f>IF(AT457&gt;$V$8,1,0)</f>
        <v>0</v>
      </c>
      <c r="AV457" s="31">
        <f>IF($I457=AS$16,AT457,0)</f>
        <v>0</v>
      </c>
      <c r="AW457" s="29">
        <v>0</v>
      </c>
      <c r="AX457" s="31">
        <f>100*AW457/$V457</f>
        <v>0</v>
      </c>
      <c r="AY457" s="29">
        <f>IF(AX457&gt;$V$8,1,0)</f>
        <v>0</v>
      </c>
      <c r="AZ457" s="31">
        <f>IF($I457=AW$16,AX457,0)</f>
        <v>0</v>
      </c>
      <c r="BA457" s="29">
        <v>0</v>
      </c>
      <c r="BB457" s="31">
        <f>100*BA457/$V457</f>
        <v>0</v>
      </c>
      <c r="BC457" s="29">
        <f>IF(BB457&gt;$V$8,1,0)</f>
        <v>0</v>
      </c>
      <c r="BD457" s="31">
        <f>IF($I457=BA$16,BB457,0)</f>
        <v>0</v>
      </c>
      <c r="BE457" s="29">
        <v>0</v>
      </c>
      <c r="BF457" s="31">
        <f>100*BE457/$V457</f>
        <v>0</v>
      </c>
      <c r="BG457" s="29">
        <f>IF(BF457&gt;$V$8,1,0)</f>
        <v>0</v>
      </c>
      <c r="BH457" s="31">
        <f>IF($I457=BE$16,BF457,0)</f>
        <v>0</v>
      </c>
      <c r="BI457" s="29">
        <v>0</v>
      </c>
      <c r="BJ457" s="31">
        <f>100*BI457/$V457</f>
        <v>0</v>
      </c>
      <c r="BK457" s="29">
        <f>IF(BJ457&gt;$V$8,1,0)</f>
        <v>0</v>
      </c>
      <c r="BL457" s="31">
        <f>IF($I457=BI$16,BJ457,0)</f>
        <v>0</v>
      </c>
      <c r="BM457" s="29">
        <v>0</v>
      </c>
      <c r="BN457" s="31">
        <f>100*BM457/$V457</f>
        <v>0</v>
      </c>
      <c r="BO457" s="29">
        <f>IF(BN457&gt;$V$8,1,0)</f>
        <v>0</v>
      </c>
      <c r="BP457" s="31">
        <f>IF($I457=BM$16,BN457,0)</f>
        <v>0</v>
      </c>
      <c r="BQ457" s="29">
        <v>0</v>
      </c>
      <c r="BR457" s="31">
        <f>100*BQ457/$V457</f>
        <v>0</v>
      </c>
      <c r="BS457" s="29">
        <f>IF(BR457&gt;$V$8,1,0)</f>
        <v>0</v>
      </c>
      <c r="BT457" s="31">
        <f>IF($I457=BQ$16,BR457,0)</f>
        <v>0</v>
      </c>
      <c r="BU457" s="29">
        <v>0</v>
      </c>
      <c r="BV457" s="31">
        <f>100*BU457/$V457</f>
        <v>0</v>
      </c>
      <c r="BW457" s="29">
        <f>IF(BV457&gt;$V$8,1,0)</f>
        <v>0</v>
      </c>
      <c r="BX457" s="31">
        <f>IF($I457=BU$16,BV457,0)</f>
        <v>0</v>
      </c>
      <c r="BY457" s="29">
        <v>0</v>
      </c>
      <c r="BZ457" s="29">
        <v>0</v>
      </c>
      <c r="CA457" s="28"/>
      <c r="CB457" s="20"/>
      <c r="CC457" s="21"/>
    </row>
    <row r="458" ht="15.75" customHeight="1">
      <c r="A458" t="s" s="32">
        <v>1037</v>
      </c>
      <c r="B458" t="s" s="71">
        <f>F458</f>
        <v>13</v>
      </c>
      <c r="C458" s="72">
        <f>G458</f>
        <v>50.7804310952717</v>
      </c>
      <c r="D458" t="s" s="68">
        <v>1001</v>
      </c>
      <c r="E458" s="13"/>
      <c r="F458" t="s" s="74">
        <v>13</v>
      </c>
      <c r="G458" s="81">
        <f>AH458</f>
        <v>50.7804310952717</v>
      </c>
      <c r="H458" s="82">
        <f>K458+L458</f>
        <v>0</v>
      </c>
      <c r="I458" t="s" s="77">
        <v>25</v>
      </c>
      <c r="J458" s="81">
        <f>AV458</f>
        <v>19.3916639667626</v>
      </c>
      <c r="K458" s="13"/>
      <c r="L458" s="13"/>
      <c r="M458" s="13"/>
      <c r="N458" s="13"/>
      <c r="O458" t="s" s="68">
        <v>1038</v>
      </c>
      <c r="P458" t="s" s="68">
        <v>1037</v>
      </c>
      <c r="Q458" t="s" s="78">
        <v>9</v>
      </c>
      <c r="R458" s="83">
        <f>100*S458</f>
        <v>14.9682682</v>
      </c>
      <c r="S458" s="35">
        <v>0.149682682</v>
      </c>
      <c r="T458" s="16"/>
      <c r="U458" s="37">
        <v>76490</v>
      </c>
      <c r="V458" s="37">
        <v>52471</v>
      </c>
      <c r="W458" s="37">
        <v>137</v>
      </c>
      <c r="X458" s="37">
        <v>16470</v>
      </c>
      <c r="Y458" s="37">
        <v>2897</v>
      </c>
      <c r="Z458" s="38">
        <f>100*Y458/$V458</f>
        <v>5.52114501343599</v>
      </c>
      <c r="AA458" s="37">
        <f>IF(Z458&gt;$V$8,1,0)</f>
        <v>0</v>
      </c>
      <c r="AB458" s="38">
        <f>IF($I458=Y$16,Z458,0)</f>
        <v>0</v>
      </c>
      <c r="AC458" s="37">
        <v>7854</v>
      </c>
      <c r="AD458" s="38">
        <f>100*AC458/$V458</f>
        <v>14.9682681862362</v>
      </c>
      <c r="AE458" s="37">
        <f>IF(AD458&gt;$V$8,1,0)</f>
        <v>0</v>
      </c>
      <c r="AF458" s="38">
        <f>IF($I458=AC$16,AD458,0)</f>
        <v>0</v>
      </c>
      <c r="AG458" s="37">
        <v>26645</v>
      </c>
      <c r="AH458" s="38">
        <f>100*AG458/$V458</f>
        <v>50.7804310952717</v>
      </c>
      <c r="AI458" s="37">
        <f>IF(AH458&gt;$V$8,1,0)</f>
        <v>1</v>
      </c>
      <c r="AJ458" s="38">
        <f>IF($I458=AG$16,AH458,0)</f>
        <v>0</v>
      </c>
      <c r="AK458" s="37">
        <v>2209</v>
      </c>
      <c r="AL458" s="38">
        <f>100*AK458/$V458</f>
        <v>4.20994454079396</v>
      </c>
      <c r="AM458" s="37">
        <f>IF(AL458&gt;$V$8,1,0)</f>
        <v>0</v>
      </c>
      <c r="AN458" s="38">
        <f>IF($I458=AK$16,AL458,0)</f>
        <v>0</v>
      </c>
      <c r="AO458" s="37">
        <v>2100</v>
      </c>
      <c r="AP458" s="38">
        <f>100*AO458/$V458</f>
        <v>4.00221074498294</v>
      </c>
      <c r="AQ458" s="37">
        <f>IF(AP458&gt;$V$8,1,0)</f>
        <v>0</v>
      </c>
      <c r="AR458" s="38">
        <f>IF($I458=AO$16,AP458,0)</f>
        <v>0</v>
      </c>
      <c r="AS458" s="37">
        <v>10175</v>
      </c>
      <c r="AT458" s="38">
        <f>100*AS458/$V458</f>
        <v>19.3916639667626</v>
      </c>
      <c r="AU458" s="37">
        <f>IF(AT458&gt;$V$8,1,0)</f>
        <v>0</v>
      </c>
      <c r="AV458" s="38">
        <f>IF($I458=AS$16,AT458,0)</f>
        <v>19.3916639667626</v>
      </c>
      <c r="AW458" s="37">
        <v>0</v>
      </c>
      <c r="AX458" s="38">
        <f>100*AW458/$V458</f>
        <v>0</v>
      </c>
      <c r="AY458" s="37">
        <f>IF(AX458&gt;$V$8,1,0)</f>
        <v>0</v>
      </c>
      <c r="AZ458" s="38">
        <f>IF($I458=AW$16,AX458,0)</f>
        <v>0</v>
      </c>
      <c r="BA458" s="37">
        <v>0</v>
      </c>
      <c r="BB458" s="38">
        <f>100*BA458/$V458</f>
        <v>0</v>
      </c>
      <c r="BC458" s="37">
        <f>IF(BB458&gt;$V$8,1,0)</f>
        <v>0</v>
      </c>
      <c r="BD458" s="38">
        <f>IF($I458=BA$16,BB458,0)</f>
        <v>0</v>
      </c>
      <c r="BE458" s="37">
        <v>0</v>
      </c>
      <c r="BF458" s="38">
        <f>100*BE458/$V458</f>
        <v>0</v>
      </c>
      <c r="BG458" s="37">
        <f>IF(BF458&gt;$V$8,1,0)</f>
        <v>0</v>
      </c>
      <c r="BH458" s="38">
        <f>IF($I458=BE$16,BF458,0)</f>
        <v>0</v>
      </c>
      <c r="BI458" s="37">
        <v>0</v>
      </c>
      <c r="BJ458" s="38">
        <f>100*BI458/$V458</f>
        <v>0</v>
      </c>
      <c r="BK458" s="37">
        <f>IF(BJ458&gt;$V$8,1,0)</f>
        <v>0</v>
      </c>
      <c r="BL458" s="38">
        <f>IF($I458=BI$16,BJ458,0)</f>
        <v>0</v>
      </c>
      <c r="BM458" s="37">
        <v>0</v>
      </c>
      <c r="BN458" s="38">
        <f>100*BM458/$V458</f>
        <v>0</v>
      </c>
      <c r="BO458" s="37">
        <f>IF(BN458&gt;$V$8,1,0)</f>
        <v>0</v>
      </c>
      <c r="BP458" s="38">
        <f>IF($I458=BM$16,BN458,0)</f>
        <v>0</v>
      </c>
      <c r="BQ458" s="37">
        <v>0</v>
      </c>
      <c r="BR458" s="38">
        <f>100*BQ458/$V458</f>
        <v>0</v>
      </c>
      <c r="BS458" s="37">
        <f>IF(BR458&gt;$V$8,1,0)</f>
        <v>0</v>
      </c>
      <c r="BT458" s="38">
        <f>IF($I458=BQ$16,BR458,0)</f>
        <v>0</v>
      </c>
      <c r="BU458" s="37">
        <v>0</v>
      </c>
      <c r="BV458" s="38">
        <f>100*BU458/$V458</f>
        <v>0</v>
      </c>
      <c r="BW458" s="37">
        <f>IF(BV458&gt;$V$8,1,0)</f>
        <v>0</v>
      </c>
      <c r="BX458" s="38">
        <f>IF($I458=BU$16,BV458,0)</f>
        <v>0</v>
      </c>
      <c r="BY458" s="37">
        <v>1474</v>
      </c>
      <c r="BZ458" s="37">
        <v>0</v>
      </c>
      <c r="CA458" s="16"/>
      <c r="CB458" s="20"/>
      <c r="CC458" s="21"/>
    </row>
    <row r="459" ht="15.75" customHeight="1">
      <c r="A459" t="s" s="32">
        <v>1039</v>
      </c>
      <c r="B459" t="s" s="71">
        <f>F459</f>
        <v>13</v>
      </c>
      <c r="C459" s="72">
        <f>G459</f>
        <v>50.6156392555811</v>
      </c>
      <c r="D459" t="s" s="73">
        <v>1001</v>
      </c>
      <c r="E459" s="25"/>
      <c r="F459" t="s" s="74">
        <v>13</v>
      </c>
      <c r="G459" s="75">
        <f>AH459</f>
        <v>50.6156392555811</v>
      </c>
      <c r="H459" s="76">
        <f>K459+L459</f>
        <v>0</v>
      </c>
      <c r="I459" t="s" s="77">
        <v>5</v>
      </c>
      <c r="J459" s="75">
        <f>AB459</f>
        <v>36.0623309515159</v>
      </c>
      <c r="K459" s="25"/>
      <c r="L459" s="25"/>
      <c r="M459" s="25"/>
      <c r="N459" s="25"/>
      <c r="O459" t="s" s="73">
        <v>1040</v>
      </c>
      <c r="P459" t="s" s="73">
        <v>1039</v>
      </c>
      <c r="Q459" t="s" s="78">
        <v>21</v>
      </c>
      <c r="R459" s="79">
        <f>100*S459</f>
        <v>6.3784264</v>
      </c>
      <c r="S459" s="80">
        <v>0.06378426399999999</v>
      </c>
      <c r="T459" s="28"/>
      <c r="U459" s="29">
        <v>76144</v>
      </c>
      <c r="V459" s="29">
        <v>49542</v>
      </c>
      <c r="W459" s="29">
        <v>986</v>
      </c>
      <c r="X459" s="29">
        <v>7210</v>
      </c>
      <c r="Y459" s="29">
        <v>17866</v>
      </c>
      <c r="Z459" s="31">
        <f>100*Y459/$V459</f>
        <v>36.0623309515159</v>
      </c>
      <c r="AA459" s="29">
        <f>IF(Z459&gt;$V$8,1,0)</f>
        <v>0</v>
      </c>
      <c r="AB459" s="31">
        <f>IF($I459=Y$16,Z459,0)</f>
        <v>36.0623309515159</v>
      </c>
      <c r="AC459" s="29">
        <v>2665</v>
      </c>
      <c r="AD459" s="31">
        <f>100*AC459/$V459</f>
        <v>5.37927415122522</v>
      </c>
      <c r="AE459" s="29">
        <f>IF(AD459&gt;$V$8,1,0)</f>
        <v>0</v>
      </c>
      <c r="AF459" s="31">
        <f>IF($I459=AC$16,AD459,0)</f>
        <v>0</v>
      </c>
      <c r="AG459" s="29">
        <v>25076</v>
      </c>
      <c r="AH459" s="31">
        <f>100*AG459/$V459</f>
        <v>50.6156392555811</v>
      </c>
      <c r="AI459" s="29">
        <f>IF(AH459&gt;$V$8,1,0)</f>
        <v>1</v>
      </c>
      <c r="AJ459" s="31">
        <f>IF($I459=AG$16,AH459,0)</f>
        <v>0</v>
      </c>
      <c r="AK459" s="29">
        <v>0</v>
      </c>
      <c r="AL459" s="31">
        <f>100*AK459/$V459</f>
        <v>0</v>
      </c>
      <c r="AM459" s="29">
        <f>IF(AL459&gt;$V$8,1,0)</f>
        <v>0</v>
      </c>
      <c r="AN459" s="31">
        <f>IF($I459=AK$16,AL459,0)</f>
        <v>0</v>
      </c>
      <c r="AO459" s="29">
        <v>3160</v>
      </c>
      <c r="AP459" s="31">
        <f>100*AO459/$V459</f>
        <v>6.37842638569295</v>
      </c>
      <c r="AQ459" s="29">
        <f>IF(AP459&gt;$V$8,1,0)</f>
        <v>0</v>
      </c>
      <c r="AR459" s="31">
        <f>IF($I459=AO$16,AP459,0)</f>
        <v>0</v>
      </c>
      <c r="AS459" s="29">
        <v>0</v>
      </c>
      <c r="AT459" s="31">
        <f>100*AS459/$V459</f>
        <v>0</v>
      </c>
      <c r="AU459" s="29">
        <f>IF(AT459&gt;$V$8,1,0)</f>
        <v>0</v>
      </c>
      <c r="AV459" s="31">
        <f>IF($I459=AS$16,AT459,0)</f>
        <v>0</v>
      </c>
      <c r="AW459" s="29">
        <v>0</v>
      </c>
      <c r="AX459" s="31">
        <f>100*AW459/$V459</f>
        <v>0</v>
      </c>
      <c r="AY459" s="29">
        <f>IF(AX459&gt;$V$8,1,0)</f>
        <v>0</v>
      </c>
      <c r="AZ459" s="31">
        <f>IF($I459=AW$16,AX459,0)</f>
        <v>0</v>
      </c>
      <c r="BA459" s="29">
        <v>0</v>
      </c>
      <c r="BB459" s="31">
        <f>100*BA459/$V459</f>
        <v>0</v>
      </c>
      <c r="BC459" s="29">
        <f>IF(BB459&gt;$V$8,1,0)</f>
        <v>0</v>
      </c>
      <c r="BD459" s="31">
        <f>IF($I459=BA$16,BB459,0)</f>
        <v>0</v>
      </c>
      <c r="BE459" s="29">
        <v>0</v>
      </c>
      <c r="BF459" s="31">
        <f>100*BE459/$V459</f>
        <v>0</v>
      </c>
      <c r="BG459" s="29">
        <f>IF(BF459&gt;$V$8,1,0)</f>
        <v>0</v>
      </c>
      <c r="BH459" s="31">
        <f>IF($I459=BE$16,BF459,0)</f>
        <v>0</v>
      </c>
      <c r="BI459" s="29">
        <v>0</v>
      </c>
      <c r="BJ459" s="31">
        <f>100*BI459/$V459</f>
        <v>0</v>
      </c>
      <c r="BK459" s="29">
        <f>IF(BJ459&gt;$V$8,1,0)</f>
        <v>0</v>
      </c>
      <c r="BL459" s="31">
        <f>IF($I459=BI$16,BJ459,0)</f>
        <v>0</v>
      </c>
      <c r="BM459" s="29">
        <v>0</v>
      </c>
      <c r="BN459" s="31">
        <f>100*BM459/$V459</f>
        <v>0</v>
      </c>
      <c r="BO459" s="29">
        <f>IF(BN459&gt;$V$8,1,0)</f>
        <v>0</v>
      </c>
      <c r="BP459" s="31">
        <f>IF($I459=BM$16,BN459,0)</f>
        <v>0</v>
      </c>
      <c r="BQ459" s="29">
        <v>0</v>
      </c>
      <c r="BR459" s="31">
        <f>100*BQ459/$V459</f>
        <v>0</v>
      </c>
      <c r="BS459" s="29">
        <f>IF(BR459&gt;$V$8,1,0)</f>
        <v>0</v>
      </c>
      <c r="BT459" s="31">
        <f>IF($I459=BQ$16,BR459,0)</f>
        <v>0</v>
      </c>
      <c r="BU459" s="29">
        <v>0</v>
      </c>
      <c r="BV459" s="31">
        <f>100*BU459/$V459</f>
        <v>0</v>
      </c>
      <c r="BW459" s="29">
        <f>IF(BV459&gt;$V$8,1,0)</f>
        <v>0</v>
      </c>
      <c r="BX459" s="31">
        <f>IF($I459=BU$16,BV459,0)</f>
        <v>0</v>
      </c>
      <c r="BY459" s="29">
        <v>0</v>
      </c>
      <c r="BZ459" s="29">
        <v>0</v>
      </c>
      <c r="CA459" s="28"/>
      <c r="CB459" s="20"/>
      <c r="CC459" s="21"/>
    </row>
    <row r="460" ht="15.75" customHeight="1">
      <c r="A460" t="s" s="32">
        <v>1041</v>
      </c>
      <c r="B460" t="s" s="71">
        <f>F460</f>
        <v>13</v>
      </c>
      <c r="C460" s="72">
        <f>G460</f>
        <v>50.5801816711489</v>
      </c>
      <c r="D460" t="s" s="68">
        <v>1001</v>
      </c>
      <c r="E460" s="13"/>
      <c r="F460" t="s" s="74">
        <v>13</v>
      </c>
      <c r="G460" s="81">
        <f>AH460</f>
        <v>50.5801816711489</v>
      </c>
      <c r="H460" s="82">
        <f>K460+L460</f>
        <v>0</v>
      </c>
      <c r="I460" t="s" s="77">
        <v>5</v>
      </c>
      <c r="J460" s="81">
        <f>AB460</f>
        <v>26.8388091700675</v>
      </c>
      <c r="K460" s="13"/>
      <c r="L460" s="13"/>
      <c r="M460" s="13"/>
      <c r="N460" s="13"/>
      <c r="O460" t="s" s="68">
        <v>1042</v>
      </c>
      <c r="P460" t="s" s="68">
        <v>1041</v>
      </c>
      <c r="Q460" t="s" s="78">
        <v>17</v>
      </c>
      <c r="R460" s="83">
        <f>100*S460</f>
        <v>11.9139413</v>
      </c>
      <c r="S460" s="35">
        <v>0.119139413</v>
      </c>
      <c r="T460" s="16"/>
      <c r="U460" s="37">
        <v>76166</v>
      </c>
      <c r="V460" s="37">
        <v>53173</v>
      </c>
      <c r="W460" s="37">
        <v>171</v>
      </c>
      <c r="X460" s="37">
        <v>12624</v>
      </c>
      <c r="Y460" s="37">
        <v>14271</v>
      </c>
      <c r="Z460" s="38">
        <f>100*Y460/$V460</f>
        <v>26.8388091700675</v>
      </c>
      <c r="AA460" s="37">
        <f>IF(Z460&gt;$V$8,1,0)</f>
        <v>0</v>
      </c>
      <c r="AB460" s="38">
        <f>IF($I460=Y$16,Z460,0)</f>
        <v>26.8388091700675</v>
      </c>
      <c r="AC460" s="37">
        <v>3574</v>
      </c>
      <c r="AD460" s="38">
        <f>100*AC460/$V460</f>
        <v>6.72145637823708</v>
      </c>
      <c r="AE460" s="37">
        <f>IF(AD460&gt;$V$8,1,0)</f>
        <v>0</v>
      </c>
      <c r="AF460" s="38">
        <f>IF($I460=AC$16,AD460,0)</f>
        <v>0</v>
      </c>
      <c r="AG460" s="37">
        <v>26895</v>
      </c>
      <c r="AH460" s="38">
        <f>100*AG460/$V460</f>
        <v>50.5801816711489</v>
      </c>
      <c r="AI460" s="37">
        <f>IF(AH460&gt;$V$8,1,0)</f>
        <v>1</v>
      </c>
      <c r="AJ460" s="38">
        <f>IF($I460=AG$16,AH460,0)</f>
        <v>0</v>
      </c>
      <c r="AK460" s="37">
        <v>6335</v>
      </c>
      <c r="AL460" s="38">
        <f>100*AK460/$V460</f>
        <v>11.913941285991</v>
      </c>
      <c r="AM460" s="37">
        <f>IF(AL460&gt;$V$8,1,0)</f>
        <v>0</v>
      </c>
      <c r="AN460" s="38">
        <f>IF($I460=AK$16,AL460,0)</f>
        <v>0</v>
      </c>
      <c r="AO460" s="37">
        <v>1869</v>
      </c>
      <c r="AP460" s="38">
        <f>100*AO460/$V460</f>
        <v>3.51494179376751</v>
      </c>
      <c r="AQ460" s="37">
        <f>IF(AP460&gt;$V$8,1,0)</f>
        <v>0</v>
      </c>
      <c r="AR460" s="38">
        <f>IF($I460=AO$16,AP460,0)</f>
        <v>0</v>
      </c>
      <c r="AS460" s="37">
        <v>0</v>
      </c>
      <c r="AT460" s="38">
        <f>100*AS460/$V460</f>
        <v>0</v>
      </c>
      <c r="AU460" s="37">
        <f>IF(AT460&gt;$V$8,1,0)</f>
        <v>0</v>
      </c>
      <c r="AV460" s="38">
        <f>IF($I460=AS$16,AT460,0)</f>
        <v>0</v>
      </c>
      <c r="AW460" s="37">
        <v>0</v>
      </c>
      <c r="AX460" s="38">
        <f>100*AW460/$V460</f>
        <v>0</v>
      </c>
      <c r="AY460" s="37">
        <f>IF(AX460&gt;$V$8,1,0)</f>
        <v>0</v>
      </c>
      <c r="AZ460" s="38">
        <f>IF($I460=AW$16,AX460,0)</f>
        <v>0</v>
      </c>
      <c r="BA460" s="37">
        <v>0</v>
      </c>
      <c r="BB460" s="38">
        <f>100*BA460/$V460</f>
        <v>0</v>
      </c>
      <c r="BC460" s="37">
        <f>IF(BB460&gt;$V$8,1,0)</f>
        <v>0</v>
      </c>
      <c r="BD460" s="38">
        <f>IF($I460=BA$16,BB460,0)</f>
        <v>0</v>
      </c>
      <c r="BE460" s="37">
        <v>0</v>
      </c>
      <c r="BF460" s="38">
        <f>100*BE460/$V460</f>
        <v>0</v>
      </c>
      <c r="BG460" s="37">
        <f>IF(BF460&gt;$V$8,1,0)</f>
        <v>0</v>
      </c>
      <c r="BH460" s="38">
        <f>IF($I460=BE$16,BF460,0)</f>
        <v>0</v>
      </c>
      <c r="BI460" s="37">
        <v>0</v>
      </c>
      <c r="BJ460" s="38">
        <f>100*BI460/$V460</f>
        <v>0</v>
      </c>
      <c r="BK460" s="37">
        <f>IF(BJ460&gt;$V$8,1,0)</f>
        <v>0</v>
      </c>
      <c r="BL460" s="38">
        <f>IF($I460=BI$16,BJ460,0)</f>
        <v>0</v>
      </c>
      <c r="BM460" s="37">
        <v>0</v>
      </c>
      <c r="BN460" s="38">
        <f>100*BM460/$V460</f>
        <v>0</v>
      </c>
      <c r="BO460" s="37">
        <f>IF(BN460&gt;$V$8,1,0)</f>
        <v>0</v>
      </c>
      <c r="BP460" s="38">
        <f>IF($I460=BM$16,BN460,0)</f>
        <v>0</v>
      </c>
      <c r="BQ460" s="37">
        <v>0</v>
      </c>
      <c r="BR460" s="38">
        <f>100*BQ460/$V460</f>
        <v>0</v>
      </c>
      <c r="BS460" s="37">
        <f>IF(BR460&gt;$V$8,1,0)</f>
        <v>0</v>
      </c>
      <c r="BT460" s="38">
        <f>IF($I460=BQ$16,BR460,0)</f>
        <v>0</v>
      </c>
      <c r="BU460" s="37">
        <v>0</v>
      </c>
      <c r="BV460" s="38">
        <f>100*BU460/$V460</f>
        <v>0</v>
      </c>
      <c r="BW460" s="37">
        <f>IF(BV460&gt;$V$8,1,0)</f>
        <v>0</v>
      </c>
      <c r="BX460" s="38">
        <f>IF($I460=BU$16,BV460,0)</f>
        <v>0</v>
      </c>
      <c r="BY460" s="37">
        <v>597</v>
      </c>
      <c r="BZ460" s="37">
        <v>0</v>
      </c>
      <c r="CA460" s="16"/>
      <c r="CB460" s="20"/>
      <c r="CC460" s="21"/>
    </row>
    <row r="461" ht="15.75" customHeight="1">
      <c r="A461" t="s" s="32">
        <v>1043</v>
      </c>
      <c r="B461" t="s" s="71">
        <f>F461</f>
        <v>13</v>
      </c>
      <c r="C461" s="72">
        <f>G461</f>
        <v>50.2098056537102</v>
      </c>
      <c r="D461" t="s" s="73">
        <v>1001</v>
      </c>
      <c r="E461" s="25"/>
      <c r="F461" t="s" s="74">
        <v>13</v>
      </c>
      <c r="G461" s="75">
        <f>AH461</f>
        <v>50.2098056537102</v>
      </c>
      <c r="H461" s="76">
        <f>K461+L461</f>
        <v>0</v>
      </c>
      <c r="I461" t="s" s="77">
        <v>5</v>
      </c>
      <c r="J461" s="75">
        <f>AB461</f>
        <v>30.5027974087161</v>
      </c>
      <c r="K461" s="25"/>
      <c r="L461" s="25"/>
      <c r="M461" s="25"/>
      <c r="N461" s="25"/>
      <c r="O461" t="s" s="73">
        <v>1044</v>
      </c>
      <c r="P461" t="s" s="73">
        <v>1043</v>
      </c>
      <c r="Q461" t="s" s="78">
        <v>17</v>
      </c>
      <c r="R461" s="79">
        <f>100*S461</f>
        <v>7.8125</v>
      </c>
      <c r="S461" s="80">
        <v>0.078125</v>
      </c>
      <c r="T461" s="28"/>
      <c r="U461" s="29">
        <v>72242</v>
      </c>
      <c r="V461" s="29">
        <v>54336</v>
      </c>
      <c r="W461" s="29">
        <v>188</v>
      </c>
      <c r="X461" s="29">
        <v>10708</v>
      </c>
      <c r="Y461" s="29">
        <v>16574</v>
      </c>
      <c r="Z461" s="31">
        <f>100*Y461/$V461</f>
        <v>30.5027974087161</v>
      </c>
      <c r="AA461" s="29">
        <f>IF(Z461&gt;$V$8,1,0)</f>
        <v>0</v>
      </c>
      <c r="AB461" s="31">
        <f>IF($I461=Y$16,Z461,0)</f>
        <v>30.5027974087161</v>
      </c>
      <c r="AC461" s="29">
        <v>4061</v>
      </c>
      <c r="AD461" s="31">
        <f>100*AC461/$V461</f>
        <v>7.47386631330978</v>
      </c>
      <c r="AE461" s="29">
        <f>IF(AD461&gt;$V$8,1,0)</f>
        <v>0</v>
      </c>
      <c r="AF461" s="31">
        <f>IF($I461=AC$16,AD461,0)</f>
        <v>0</v>
      </c>
      <c r="AG461" s="29">
        <v>27282</v>
      </c>
      <c r="AH461" s="31">
        <f>100*AG461/$V461</f>
        <v>50.2098056537102</v>
      </c>
      <c r="AI461" s="29">
        <f>IF(AH461&gt;$V$8,1,0)</f>
        <v>1</v>
      </c>
      <c r="AJ461" s="31">
        <f>IF($I461=AG$16,AH461,0)</f>
        <v>0</v>
      </c>
      <c r="AK461" s="29">
        <v>4245</v>
      </c>
      <c r="AL461" s="31">
        <f>100*AK461/$V461</f>
        <v>7.8125</v>
      </c>
      <c r="AM461" s="29">
        <f>IF(AL461&gt;$V$8,1,0)</f>
        <v>0</v>
      </c>
      <c r="AN461" s="31">
        <f>IF($I461=AK$16,AL461,0)</f>
        <v>0</v>
      </c>
      <c r="AO461" s="29">
        <v>1951</v>
      </c>
      <c r="AP461" s="31">
        <f>100*AO461/$V461</f>
        <v>3.59062131919906</v>
      </c>
      <c r="AQ461" s="29">
        <f>IF(AP461&gt;$V$8,1,0)</f>
        <v>0</v>
      </c>
      <c r="AR461" s="31">
        <f>IF($I461=AO$16,AP461,0)</f>
        <v>0</v>
      </c>
      <c r="AS461" s="29">
        <v>0</v>
      </c>
      <c r="AT461" s="31">
        <f>100*AS461/$V461</f>
        <v>0</v>
      </c>
      <c r="AU461" s="29">
        <f>IF(AT461&gt;$V$8,1,0)</f>
        <v>0</v>
      </c>
      <c r="AV461" s="31">
        <f>IF($I461=AS$16,AT461,0)</f>
        <v>0</v>
      </c>
      <c r="AW461" s="29">
        <v>0</v>
      </c>
      <c r="AX461" s="31">
        <f>100*AW461/$V461</f>
        <v>0</v>
      </c>
      <c r="AY461" s="29">
        <f>IF(AX461&gt;$V$8,1,0)</f>
        <v>0</v>
      </c>
      <c r="AZ461" s="31">
        <f>IF($I461=AW$16,AX461,0)</f>
        <v>0</v>
      </c>
      <c r="BA461" s="29">
        <v>0</v>
      </c>
      <c r="BB461" s="31">
        <f>100*BA461/$V461</f>
        <v>0</v>
      </c>
      <c r="BC461" s="29">
        <f>IF(BB461&gt;$V$8,1,0)</f>
        <v>0</v>
      </c>
      <c r="BD461" s="31">
        <f>IF($I461=BA$16,BB461,0)</f>
        <v>0</v>
      </c>
      <c r="BE461" s="29">
        <v>0</v>
      </c>
      <c r="BF461" s="31">
        <f>100*BE461/$V461</f>
        <v>0</v>
      </c>
      <c r="BG461" s="29">
        <f>IF(BF461&gt;$V$8,1,0)</f>
        <v>0</v>
      </c>
      <c r="BH461" s="31">
        <f>IF($I461=BE$16,BF461,0)</f>
        <v>0</v>
      </c>
      <c r="BI461" s="29">
        <v>0</v>
      </c>
      <c r="BJ461" s="31">
        <f>100*BI461/$V461</f>
        <v>0</v>
      </c>
      <c r="BK461" s="29">
        <f>IF(BJ461&gt;$V$8,1,0)</f>
        <v>0</v>
      </c>
      <c r="BL461" s="31">
        <f>IF($I461=BI$16,BJ461,0)</f>
        <v>0</v>
      </c>
      <c r="BM461" s="29">
        <v>0</v>
      </c>
      <c r="BN461" s="31">
        <f>100*BM461/$V461</f>
        <v>0</v>
      </c>
      <c r="BO461" s="29">
        <f>IF(BN461&gt;$V$8,1,0)</f>
        <v>0</v>
      </c>
      <c r="BP461" s="31">
        <f>IF($I461=BM$16,BN461,0)</f>
        <v>0</v>
      </c>
      <c r="BQ461" s="29">
        <v>0</v>
      </c>
      <c r="BR461" s="31">
        <f>100*BQ461/$V461</f>
        <v>0</v>
      </c>
      <c r="BS461" s="29">
        <f>IF(BR461&gt;$V$8,1,0)</f>
        <v>0</v>
      </c>
      <c r="BT461" s="31">
        <f>IF($I461=BQ$16,BR461,0)</f>
        <v>0</v>
      </c>
      <c r="BU461" s="29">
        <v>0</v>
      </c>
      <c r="BV461" s="31">
        <f>100*BU461/$V461</f>
        <v>0</v>
      </c>
      <c r="BW461" s="29">
        <f>IF(BV461&gt;$V$8,1,0)</f>
        <v>0</v>
      </c>
      <c r="BX461" s="31">
        <f>IF($I461=BU$16,BV461,0)</f>
        <v>0</v>
      </c>
      <c r="BY461" s="29">
        <v>0</v>
      </c>
      <c r="BZ461" s="29">
        <v>0</v>
      </c>
      <c r="CA461" s="28"/>
      <c r="CB461" s="20"/>
      <c r="CC461" s="21"/>
    </row>
    <row r="462" ht="15.75" customHeight="1">
      <c r="A462" t="s" s="32">
        <v>1045</v>
      </c>
      <c r="B462" t="s" s="71">
        <f>_xlfn.IFS(H462=0,F462,K462=1,I462,L462=1,Q462)</f>
        <v>13</v>
      </c>
      <c r="C462" s="72">
        <f>_xlfn.IFS(H462=0,G462,K462=1,J462,L462=1,R462)</f>
        <v>49.8888773496729</v>
      </c>
      <c r="D462" t="s" s="68">
        <v>1001</v>
      </c>
      <c r="E462" s="13"/>
      <c r="F462" t="s" s="74">
        <v>13</v>
      </c>
      <c r="G462" s="81">
        <f>AH462</f>
        <v>49.8888773496729</v>
      </c>
      <c r="H462" s="82">
        <f>K462+L462</f>
        <v>0</v>
      </c>
      <c r="I462" t="s" s="77">
        <v>5</v>
      </c>
      <c r="J462" s="81">
        <f>AB462</f>
        <v>26.5302731332433</v>
      </c>
      <c r="K462" s="13"/>
      <c r="L462" s="13"/>
      <c r="M462" s="13"/>
      <c r="N462" s="13"/>
      <c r="O462" t="s" s="68">
        <v>1046</v>
      </c>
      <c r="P462" t="s" s="68">
        <v>1045</v>
      </c>
      <c r="Q462" t="s" s="78">
        <v>17</v>
      </c>
      <c r="R462" s="83">
        <f>100*S462</f>
        <v>10.1526638</v>
      </c>
      <c r="S462" s="35">
        <v>0.101526638</v>
      </c>
      <c r="T462" s="16"/>
      <c r="U462" s="37">
        <v>72969</v>
      </c>
      <c r="V462" s="37">
        <v>48145</v>
      </c>
      <c r="W462" s="37">
        <v>171</v>
      </c>
      <c r="X462" s="37">
        <v>11246</v>
      </c>
      <c r="Y462" s="37">
        <v>12773</v>
      </c>
      <c r="Z462" s="38">
        <f>100*Y462/$V462</f>
        <v>26.5302731332433</v>
      </c>
      <c r="AA462" s="37">
        <f>IF(Z462&gt;$V$8,1,0)</f>
        <v>0</v>
      </c>
      <c r="AB462" s="38">
        <f>IF($I462=Y$16,Z462,0)</f>
        <v>26.5302731332433</v>
      </c>
      <c r="AC462" s="37">
        <v>4444</v>
      </c>
      <c r="AD462" s="38">
        <f>100*AC462/$V462</f>
        <v>9.230449683248519</v>
      </c>
      <c r="AE462" s="37">
        <f>IF(AD462&gt;$V$8,1,0)</f>
        <v>0</v>
      </c>
      <c r="AF462" s="38">
        <f>IF($I462=AC$16,AD462,0)</f>
        <v>0</v>
      </c>
      <c r="AG462" s="37">
        <v>24019</v>
      </c>
      <c r="AH462" s="38">
        <f>100*AG462/$V462</f>
        <v>49.8888773496729</v>
      </c>
      <c r="AI462" s="37">
        <f>IF(AH462&gt;$V$8,1,0)</f>
        <v>0</v>
      </c>
      <c r="AJ462" s="38">
        <f>IF($I462=AG$16,AH462,0)</f>
        <v>0</v>
      </c>
      <c r="AK462" s="37">
        <v>4888</v>
      </c>
      <c r="AL462" s="38">
        <f>100*AK462/$V462</f>
        <v>10.1526638280195</v>
      </c>
      <c r="AM462" s="37">
        <f>IF(AL462&gt;$V$8,1,0)</f>
        <v>0</v>
      </c>
      <c r="AN462" s="38">
        <f>IF($I462=AK$16,AL462,0)</f>
        <v>0</v>
      </c>
      <c r="AO462" s="37">
        <v>1853</v>
      </c>
      <c r="AP462" s="38">
        <f>100*AO462/$V462</f>
        <v>3.84879011319971</v>
      </c>
      <c r="AQ462" s="37">
        <f>IF(AP462&gt;$V$8,1,0)</f>
        <v>0</v>
      </c>
      <c r="AR462" s="38">
        <f>IF($I462=AO$16,AP462,0)</f>
        <v>0</v>
      </c>
      <c r="AS462" s="37">
        <v>0</v>
      </c>
      <c r="AT462" s="38">
        <f>100*AS462/$V462</f>
        <v>0</v>
      </c>
      <c r="AU462" s="37">
        <f>IF(AT462&gt;$V$8,1,0)</f>
        <v>0</v>
      </c>
      <c r="AV462" s="38">
        <f>IF($I462=AS$16,AT462,0)</f>
        <v>0</v>
      </c>
      <c r="AW462" s="37">
        <v>0</v>
      </c>
      <c r="AX462" s="38">
        <f>100*AW462/$V462</f>
        <v>0</v>
      </c>
      <c r="AY462" s="37">
        <f>IF(AX462&gt;$V$8,1,0)</f>
        <v>0</v>
      </c>
      <c r="AZ462" s="38">
        <f>IF($I462=AW$16,AX462,0)</f>
        <v>0</v>
      </c>
      <c r="BA462" s="37">
        <v>0</v>
      </c>
      <c r="BB462" s="38">
        <f>100*BA462/$V462</f>
        <v>0</v>
      </c>
      <c r="BC462" s="37">
        <f>IF(BB462&gt;$V$8,1,0)</f>
        <v>0</v>
      </c>
      <c r="BD462" s="38">
        <f>IF($I462=BA$16,BB462,0)</f>
        <v>0</v>
      </c>
      <c r="BE462" s="37">
        <v>0</v>
      </c>
      <c r="BF462" s="38">
        <f>100*BE462/$V462</f>
        <v>0</v>
      </c>
      <c r="BG462" s="37">
        <f>IF(BF462&gt;$V$8,1,0)</f>
        <v>0</v>
      </c>
      <c r="BH462" s="38">
        <f>IF($I462=BE$16,BF462,0)</f>
        <v>0</v>
      </c>
      <c r="BI462" s="37">
        <v>0</v>
      </c>
      <c r="BJ462" s="38">
        <f>100*BI462/$V462</f>
        <v>0</v>
      </c>
      <c r="BK462" s="37">
        <f>IF(BJ462&gt;$V$8,1,0)</f>
        <v>0</v>
      </c>
      <c r="BL462" s="38">
        <f>IF($I462=BI$16,BJ462,0)</f>
        <v>0</v>
      </c>
      <c r="BM462" s="37">
        <v>0</v>
      </c>
      <c r="BN462" s="38">
        <f>100*BM462/$V462</f>
        <v>0</v>
      </c>
      <c r="BO462" s="37">
        <f>IF(BN462&gt;$V$8,1,0)</f>
        <v>0</v>
      </c>
      <c r="BP462" s="38">
        <f>IF($I462=BM$16,BN462,0)</f>
        <v>0</v>
      </c>
      <c r="BQ462" s="37">
        <v>0</v>
      </c>
      <c r="BR462" s="38">
        <f>100*BQ462/$V462</f>
        <v>0</v>
      </c>
      <c r="BS462" s="37">
        <f>IF(BR462&gt;$V$8,1,0)</f>
        <v>0</v>
      </c>
      <c r="BT462" s="38">
        <f>IF($I462=BQ$16,BR462,0)</f>
        <v>0</v>
      </c>
      <c r="BU462" s="37">
        <v>0</v>
      </c>
      <c r="BV462" s="38">
        <f>100*BU462/$V462</f>
        <v>0</v>
      </c>
      <c r="BW462" s="37">
        <f>IF(BV462&gt;$V$8,1,0)</f>
        <v>0</v>
      </c>
      <c r="BX462" s="38">
        <f>IF($I462=BU$16,BV462,0)</f>
        <v>0</v>
      </c>
      <c r="BY462" s="37">
        <v>1818</v>
      </c>
      <c r="BZ462" s="37">
        <v>0</v>
      </c>
      <c r="CA462" s="16"/>
      <c r="CB462" s="20"/>
      <c r="CC462" s="21"/>
    </row>
    <row r="463" ht="15.75" customHeight="1">
      <c r="A463" t="s" s="32">
        <v>1047</v>
      </c>
      <c r="B463" t="s" s="71">
        <f>_xlfn.IFS(H463=0,F463,K463=1,I463,L463=1,Q463)</f>
        <v>13</v>
      </c>
      <c r="C463" s="72">
        <f>_xlfn.IFS(H463=0,G463,K463=1,J463,L463=1,R463)</f>
        <v>49.3745656706046</v>
      </c>
      <c r="D463" t="s" s="73">
        <v>1001</v>
      </c>
      <c r="E463" s="25"/>
      <c r="F463" t="s" s="74">
        <v>13</v>
      </c>
      <c r="G463" s="94">
        <f>AH463</f>
        <v>49.3745656706046</v>
      </c>
      <c r="H463" s="76">
        <f>K463+L463</f>
        <v>0</v>
      </c>
      <c r="I463" t="s" s="77">
        <v>25</v>
      </c>
      <c r="J463" s="75">
        <f>AV463</f>
        <v>26.5961605281445</v>
      </c>
      <c r="K463" s="25"/>
      <c r="L463" s="25"/>
      <c r="M463" s="25"/>
      <c r="N463" s="25"/>
      <c r="O463" t="s" s="73">
        <v>1048</v>
      </c>
      <c r="P463" t="s" s="73">
        <v>1047</v>
      </c>
      <c r="Q463" t="s" s="78">
        <v>9</v>
      </c>
      <c r="R463" s="79">
        <f>100*S463</f>
        <v>7.4031445</v>
      </c>
      <c r="S463" s="80">
        <v>0.074031445</v>
      </c>
      <c r="T463" s="28"/>
      <c r="U463" s="29">
        <v>74627</v>
      </c>
      <c r="V463" s="29">
        <v>46048</v>
      </c>
      <c r="W463" s="29">
        <v>122</v>
      </c>
      <c r="X463" s="29">
        <v>10489</v>
      </c>
      <c r="Y463" s="29">
        <v>1860</v>
      </c>
      <c r="Z463" s="31">
        <f>100*Y463/$V463</f>
        <v>4.03926337734538</v>
      </c>
      <c r="AA463" s="29">
        <f>IF(Z463&gt;$V$8,1,0)</f>
        <v>0</v>
      </c>
      <c r="AB463" s="31">
        <f>IF($I463=Y$16,Z463,0)</f>
        <v>0</v>
      </c>
      <c r="AC463" s="29">
        <v>3409</v>
      </c>
      <c r="AD463" s="31">
        <f>100*AC463/$V463</f>
        <v>7.40314454482279</v>
      </c>
      <c r="AE463" s="29">
        <f>IF(AD463&gt;$V$8,1,0)</f>
        <v>0</v>
      </c>
      <c r="AF463" s="31">
        <f>IF($I463=AC$16,AD463,0)</f>
        <v>0</v>
      </c>
      <c r="AG463" s="29">
        <v>22736</v>
      </c>
      <c r="AH463" s="31">
        <f>100*AG463/$V463</f>
        <v>49.3745656706046</v>
      </c>
      <c r="AI463" s="29">
        <f>IF(AH463&gt;$V$8,1,0)</f>
        <v>0</v>
      </c>
      <c r="AJ463" s="31">
        <f>IF($I463=AG$16,AH463,0)</f>
        <v>0</v>
      </c>
      <c r="AK463" s="29">
        <v>3360</v>
      </c>
      <c r="AL463" s="31">
        <f>100*AK463/$V463</f>
        <v>7.29673384294649</v>
      </c>
      <c r="AM463" s="29">
        <f>IF(AL463&gt;$V$8,1,0)</f>
        <v>0</v>
      </c>
      <c r="AN463" s="31">
        <f>IF($I463=AK$16,AL463,0)</f>
        <v>0</v>
      </c>
      <c r="AO463" s="29">
        <v>1641</v>
      </c>
      <c r="AP463" s="31">
        <f>100*AO463/$V463</f>
        <v>3.56367268936762</v>
      </c>
      <c r="AQ463" s="29">
        <f>IF(AP463&gt;$V$8,1,0)</f>
        <v>0</v>
      </c>
      <c r="AR463" s="31">
        <f>IF($I463=AO$16,AP463,0)</f>
        <v>0</v>
      </c>
      <c r="AS463" s="29">
        <v>12247</v>
      </c>
      <c r="AT463" s="31">
        <f>100*AS463/$V463</f>
        <v>26.5961605281445</v>
      </c>
      <c r="AU463" s="29">
        <f>IF(AT463&gt;$V$8,1,0)</f>
        <v>0</v>
      </c>
      <c r="AV463" s="31">
        <f>IF($I463=AS$16,AT463,0)</f>
        <v>26.5961605281445</v>
      </c>
      <c r="AW463" s="29">
        <v>0</v>
      </c>
      <c r="AX463" s="31">
        <f>100*AW463/$V463</f>
        <v>0</v>
      </c>
      <c r="AY463" s="29">
        <f>IF(AX463&gt;$V$8,1,0)</f>
        <v>0</v>
      </c>
      <c r="AZ463" s="31">
        <f>IF($I463=AW$16,AX463,0)</f>
        <v>0</v>
      </c>
      <c r="BA463" s="29">
        <v>0</v>
      </c>
      <c r="BB463" s="31">
        <f>100*BA463/$V463</f>
        <v>0</v>
      </c>
      <c r="BC463" s="29">
        <f>IF(BB463&gt;$V$8,1,0)</f>
        <v>0</v>
      </c>
      <c r="BD463" s="31">
        <f>IF($I463=BA$16,BB463,0)</f>
        <v>0</v>
      </c>
      <c r="BE463" s="29">
        <v>0</v>
      </c>
      <c r="BF463" s="31">
        <f>100*BE463/$V463</f>
        <v>0</v>
      </c>
      <c r="BG463" s="29">
        <f>IF(BF463&gt;$V$8,1,0)</f>
        <v>0</v>
      </c>
      <c r="BH463" s="31">
        <f>IF($I463=BE$16,BF463,0)</f>
        <v>0</v>
      </c>
      <c r="BI463" s="29">
        <v>0</v>
      </c>
      <c r="BJ463" s="31">
        <f>100*BI463/$V463</f>
        <v>0</v>
      </c>
      <c r="BK463" s="29">
        <f>IF(BJ463&gt;$V$8,1,0)</f>
        <v>0</v>
      </c>
      <c r="BL463" s="31">
        <f>IF($I463=BI$16,BJ463,0)</f>
        <v>0</v>
      </c>
      <c r="BM463" s="29">
        <v>0</v>
      </c>
      <c r="BN463" s="31">
        <f>100*BM463/$V463</f>
        <v>0</v>
      </c>
      <c r="BO463" s="29">
        <f>IF(BN463&gt;$V$8,1,0)</f>
        <v>0</v>
      </c>
      <c r="BP463" s="31">
        <f>IF($I463=BM$16,BN463,0)</f>
        <v>0</v>
      </c>
      <c r="BQ463" s="29">
        <v>0</v>
      </c>
      <c r="BR463" s="31">
        <f>100*BQ463/$V463</f>
        <v>0</v>
      </c>
      <c r="BS463" s="29">
        <f>IF(BR463&gt;$V$8,1,0)</f>
        <v>0</v>
      </c>
      <c r="BT463" s="31">
        <f>IF($I463=BQ$16,BR463,0)</f>
        <v>0</v>
      </c>
      <c r="BU463" s="29">
        <v>0</v>
      </c>
      <c r="BV463" s="31">
        <f>100*BU463/$V463</f>
        <v>0</v>
      </c>
      <c r="BW463" s="29">
        <f>IF(BV463&gt;$V$8,1,0)</f>
        <v>0</v>
      </c>
      <c r="BX463" s="31">
        <f>IF($I463=BU$16,BV463,0)</f>
        <v>0</v>
      </c>
      <c r="BY463" s="29">
        <v>376</v>
      </c>
      <c r="BZ463" s="29">
        <v>0</v>
      </c>
      <c r="CA463" s="28"/>
      <c r="CB463" s="20"/>
      <c r="CC463" s="21"/>
    </row>
    <row r="464" ht="15.75" customHeight="1">
      <c r="A464" t="s" s="32">
        <v>1049</v>
      </c>
      <c r="B464" t="s" s="71">
        <f>_xlfn.IFS(H464=0,F464,K464=1,I464,L464=1,Q464)</f>
        <v>153</v>
      </c>
      <c r="C464" s="72">
        <f>_xlfn.IFS(H464=0,G464,K464=1,J464,L464=1,R464)</f>
        <v>49.218463</v>
      </c>
      <c r="D464" t="s" s="68">
        <v>1001</v>
      </c>
      <c r="E464" s="13"/>
      <c r="F464" t="s" s="113">
        <v>153</v>
      </c>
      <c r="G464" s="96">
        <f>100*0.49218463</f>
        <v>49.218463</v>
      </c>
      <c r="H464" s="114">
        <f>K464+L464</f>
        <v>0</v>
      </c>
      <c r="I464" t="s" s="77">
        <v>9</v>
      </c>
      <c r="J464" s="81">
        <f>AF464</f>
        <v>34.4304779006652</v>
      </c>
      <c r="K464" s="13"/>
      <c r="L464" s="13"/>
      <c r="M464" s="13"/>
      <c r="N464" s="13"/>
      <c r="O464" t="s" s="68">
        <v>1050</v>
      </c>
      <c r="P464" t="s" s="68">
        <v>1049</v>
      </c>
      <c r="Q464" t="s" s="78">
        <v>21</v>
      </c>
      <c r="R464" s="83">
        <f>100*S464</f>
        <v>5.4279068</v>
      </c>
      <c r="S464" s="35">
        <v>0.054279068</v>
      </c>
      <c r="T464" s="16"/>
      <c r="U464" s="37">
        <v>72852</v>
      </c>
      <c r="V464" s="37">
        <v>49006</v>
      </c>
      <c r="W464" s="37">
        <v>116</v>
      </c>
      <c r="X464" s="37">
        <v>7247</v>
      </c>
      <c r="Y464" s="37">
        <v>1950</v>
      </c>
      <c r="Z464" s="38">
        <f>100*Y464/$V464</f>
        <v>3.9791045994368</v>
      </c>
      <c r="AA464" s="37">
        <f>IF(Z464&gt;$V$8,1,0)</f>
        <v>0</v>
      </c>
      <c r="AB464" s="38">
        <f>IF($I464=Y$16,Z464,0)</f>
        <v>0</v>
      </c>
      <c r="AC464" s="37">
        <v>16873</v>
      </c>
      <c r="AD464" s="38">
        <f>100*AC464/$V464</f>
        <v>34.4304779006652</v>
      </c>
      <c r="AE464" s="37">
        <f>IF(AD464&gt;$V$8,1,0)</f>
        <v>0</v>
      </c>
      <c r="AF464" s="38">
        <f>IF($I464=AC$16,AD464,0)</f>
        <v>34.4304779006652</v>
      </c>
      <c r="AG464" s="37">
        <v>1661</v>
      </c>
      <c r="AH464" s="38">
        <f>100*AG464/$V464</f>
        <v>3.38938089213566</v>
      </c>
      <c r="AI464" s="37">
        <f>IF(AH464&gt;$V$8,1,0)</f>
        <v>0</v>
      </c>
      <c r="AJ464" s="38">
        <f>IF($I464=AG$16,AH464,0)</f>
        <v>0</v>
      </c>
      <c r="AK464" s="37">
        <v>1710</v>
      </c>
      <c r="AL464" s="38">
        <f>100*AK464/$V464</f>
        <v>3.48936864873689</v>
      </c>
      <c r="AM464" s="37">
        <f>IF(AL464&gt;$V$8,1,0)</f>
        <v>0</v>
      </c>
      <c r="AN464" s="38">
        <f>IF($I464=AK$16,AL464,0)</f>
        <v>0</v>
      </c>
      <c r="AO464" s="37">
        <v>2660</v>
      </c>
      <c r="AP464" s="38">
        <f>100*AO464/$V464</f>
        <v>5.42790678692405</v>
      </c>
      <c r="AQ464" s="37">
        <f>IF(AP464&gt;$V$8,1,0)</f>
        <v>0</v>
      </c>
      <c r="AR464" s="38">
        <f>IF($I464=AO$16,AP464,0)</f>
        <v>0</v>
      </c>
      <c r="AS464" s="37">
        <v>0</v>
      </c>
      <c r="AT464" s="38">
        <f>100*AS464/$V464</f>
        <v>0</v>
      </c>
      <c r="AU464" s="37">
        <f>IF(AT464&gt;$V$8,1,0)</f>
        <v>0</v>
      </c>
      <c r="AV464" s="38">
        <f>IF($I464=AS$16,AT464,0)</f>
        <v>0</v>
      </c>
      <c r="AW464" s="37">
        <v>0</v>
      </c>
      <c r="AX464" s="38">
        <f>100*AW464/$V464</f>
        <v>0</v>
      </c>
      <c r="AY464" s="37">
        <f>IF(AX464&gt;$V$8,1,0)</f>
        <v>0</v>
      </c>
      <c r="AZ464" s="38">
        <f>IF($I464=AW$16,AX464,0)</f>
        <v>0</v>
      </c>
      <c r="BA464" s="37">
        <v>0</v>
      </c>
      <c r="BB464" s="38">
        <f>100*BA464/$V464</f>
        <v>0</v>
      </c>
      <c r="BC464" s="37">
        <f>IF(BB464&gt;$V$8,1,0)</f>
        <v>0</v>
      </c>
      <c r="BD464" s="38">
        <f>IF($I464=BA$16,BB464,0)</f>
        <v>0</v>
      </c>
      <c r="BE464" s="37">
        <v>0</v>
      </c>
      <c r="BF464" s="38">
        <f>100*BE464/$V464</f>
        <v>0</v>
      </c>
      <c r="BG464" s="37">
        <f>IF(BF464&gt;$V$8,1,0)</f>
        <v>0</v>
      </c>
      <c r="BH464" s="38">
        <f>IF($I464=BE$16,BF464,0)</f>
        <v>0</v>
      </c>
      <c r="BI464" s="37">
        <v>0</v>
      </c>
      <c r="BJ464" s="38">
        <f>100*BI464/$V464</f>
        <v>0</v>
      </c>
      <c r="BK464" s="37">
        <f>IF(BJ464&gt;$V$8,1,0)</f>
        <v>0</v>
      </c>
      <c r="BL464" s="38">
        <f>IF($I464=BI$16,BJ464,0)</f>
        <v>0</v>
      </c>
      <c r="BM464" s="37">
        <v>0</v>
      </c>
      <c r="BN464" s="38">
        <f>100*BM464/$V464</f>
        <v>0</v>
      </c>
      <c r="BO464" s="37">
        <f>IF(BN464&gt;$V$8,1,0)</f>
        <v>0</v>
      </c>
      <c r="BP464" s="38">
        <f>IF($I464=BM$16,BN464,0)</f>
        <v>0</v>
      </c>
      <c r="BQ464" s="37">
        <v>0</v>
      </c>
      <c r="BR464" s="38">
        <f>100*BQ464/$V464</f>
        <v>0</v>
      </c>
      <c r="BS464" s="37">
        <f>IF(BR464&gt;$V$8,1,0)</f>
        <v>0</v>
      </c>
      <c r="BT464" s="38">
        <f>IF($I464=BQ$16,BR464,0)</f>
        <v>0</v>
      </c>
      <c r="BU464" s="37">
        <v>0</v>
      </c>
      <c r="BV464" s="38">
        <f>100*BU464/$V464</f>
        <v>0</v>
      </c>
      <c r="BW464" s="37">
        <f>IF(BV464&gt;$V$8,1,0)</f>
        <v>0</v>
      </c>
      <c r="BX464" s="38">
        <f>IF($I464=BU$16,BV464,0)</f>
        <v>0</v>
      </c>
      <c r="BY464" s="37">
        <v>0</v>
      </c>
      <c r="BZ464" s="37">
        <v>0</v>
      </c>
      <c r="CA464" s="16"/>
      <c r="CB464" s="20"/>
      <c r="CC464" s="21"/>
    </row>
    <row r="465" ht="15.75" customHeight="1">
      <c r="A465" t="s" s="32">
        <v>1051</v>
      </c>
      <c r="B465" t="s" s="71">
        <f>_xlfn.IFS(H465=0,F465,K465=1,I465,L465=1,Q465)</f>
        <v>13</v>
      </c>
      <c r="C465" s="72">
        <f>_xlfn.IFS(H465=0,G465,K465=1,J465,L465=1,R465)</f>
        <v>49.1654956012859</v>
      </c>
      <c r="D465" t="s" s="73">
        <v>1001</v>
      </c>
      <c r="E465" s="25"/>
      <c r="F465" t="s" s="74">
        <v>13</v>
      </c>
      <c r="G465" s="98">
        <f>AH465</f>
        <v>49.1654956012859</v>
      </c>
      <c r="H465" s="76">
        <f>K465+L465</f>
        <v>0</v>
      </c>
      <c r="I465" t="s" s="77">
        <v>5</v>
      </c>
      <c r="J465" s="75">
        <f>AB465</f>
        <v>25.7339211119025</v>
      </c>
      <c r="K465" s="25"/>
      <c r="L465" s="25"/>
      <c r="M465" s="25"/>
      <c r="N465" s="25"/>
      <c r="O465" t="s" s="73">
        <v>1052</v>
      </c>
      <c r="P465" t="s" s="73">
        <v>1051</v>
      </c>
      <c r="Q465" t="s" s="78">
        <v>17</v>
      </c>
      <c r="R465" s="79">
        <f>100*S465</f>
        <v>15.1288814</v>
      </c>
      <c r="S465" s="80">
        <v>0.151288814</v>
      </c>
      <c r="T465" s="28"/>
      <c r="U465" s="29">
        <v>78374</v>
      </c>
      <c r="V465" s="29">
        <v>51947</v>
      </c>
      <c r="W465" s="29">
        <v>146</v>
      </c>
      <c r="X465" s="29">
        <v>12172</v>
      </c>
      <c r="Y465" s="29">
        <v>13368</v>
      </c>
      <c r="Z465" s="31">
        <f>100*Y465/$V465</f>
        <v>25.7339211119025</v>
      </c>
      <c r="AA465" s="29">
        <f>IF(Z465&gt;$V$8,1,0)</f>
        <v>0</v>
      </c>
      <c r="AB465" s="31">
        <f>IF($I465=Y$16,Z465,0)</f>
        <v>25.7339211119025</v>
      </c>
      <c r="AC465" s="29">
        <v>3175</v>
      </c>
      <c r="AD465" s="31">
        <f>100*AC465/$V465</f>
        <v>6.11199876797505</v>
      </c>
      <c r="AE465" s="29">
        <f>IF(AD465&gt;$V$8,1,0)</f>
        <v>0</v>
      </c>
      <c r="AF465" s="31">
        <f>IF($I465=AC$16,AD465,0)</f>
        <v>0</v>
      </c>
      <c r="AG465" s="29">
        <v>25540</v>
      </c>
      <c r="AH465" s="31">
        <f>100*AG465/$V465</f>
        <v>49.1654956012859</v>
      </c>
      <c r="AI465" s="29">
        <f>IF(AH465&gt;$V$8,1,0)</f>
        <v>0</v>
      </c>
      <c r="AJ465" s="31">
        <f>IF($I465=AG$16,AH465,0)</f>
        <v>0</v>
      </c>
      <c r="AK465" s="29">
        <v>7859</v>
      </c>
      <c r="AL465" s="31">
        <f>100*AK465/$V465</f>
        <v>15.1288813598475</v>
      </c>
      <c r="AM465" s="29">
        <f>IF(AL465&gt;$V$8,1,0)</f>
        <v>0</v>
      </c>
      <c r="AN465" s="31">
        <f>IF($I465=AK$16,AL465,0)</f>
        <v>0</v>
      </c>
      <c r="AO465" s="29">
        <v>1815</v>
      </c>
      <c r="AP465" s="31">
        <f>100*AO465/$V465</f>
        <v>3.49394575240149</v>
      </c>
      <c r="AQ465" s="29">
        <f>IF(AP465&gt;$V$8,1,0)</f>
        <v>0</v>
      </c>
      <c r="AR465" s="31">
        <f>IF($I465=AO$16,AP465,0)</f>
        <v>0</v>
      </c>
      <c r="AS465" s="29">
        <v>0</v>
      </c>
      <c r="AT465" s="31">
        <f>100*AS465/$V465</f>
        <v>0</v>
      </c>
      <c r="AU465" s="29">
        <f>IF(AT465&gt;$V$8,1,0)</f>
        <v>0</v>
      </c>
      <c r="AV465" s="31">
        <f>IF($I465=AS$16,AT465,0)</f>
        <v>0</v>
      </c>
      <c r="AW465" s="29">
        <v>0</v>
      </c>
      <c r="AX465" s="31">
        <f>100*AW465/$V465</f>
        <v>0</v>
      </c>
      <c r="AY465" s="29">
        <f>IF(AX465&gt;$V$8,1,0)</f>
        <v>0</v>
      </c>
      <c r="AZ465" s="31">
        <f>IF($I465=AW$16,AX465,0)</f>
        <v>0</v>
      </c>
      <c r="BA465" s="29">
        <v>0</v>
      </c>
      <c r="BB465" s="31">
        <f>100*BA465/$V465</f>
        <v>0</v>
      </c>
      <c r="BC465" s="29">
        <f>IF(BB465&gt;$V$8,1,0)</f>
        <v>0</v>
      </c>
      <c r="BD465" s="31">
        <f>IF($I465=BA$16,BB465,0)</f>
        <v>0</v>
      </c>
      <c r="BE465" s="29">
        <v>0</v>
      </c>
      <c r="BF465" s="31">
        <f>100*BE465/$V465</f>
        <v>0</v>
      </c>
      <c r="BG465" s="29">
        <f>IF(BF465&gt;$V$8,1,0)</f>
        <v>0</v>
      </c>
      <c r="BH465" s="31">
        <f>IF($I465=BE$16,BF465,0)</f>
        <v>0</v>
      </c>
      <c r="BI465" s="29">
        <v>0</v>
      </c>
      <c r="BJ465" s="31">
        <f>100*BI465/$V465</f>
        <v>0</v>
      </c>
      <c r="BK465" s="29">
        <f>IF(BJ465&gt;$V$8,1,0)</f>
        <v>0</v>
      </c>
      <c r="BL465" s="31">
        <f>IF($I465=BI$16,BJ465,0)</f>
        <v>0</v>
      </c>
      <c r="BM465" s="29">
        <v>0</v>
      </c>
      <c r="BN465" s="31">
        <f>100*BM465/$V465</f>
        <v>0</v>
      </c>
      <c r="BO465" s="29">
        <f>IF(BN465&gt;$V$8,1,0)</f>
        <v>0</v>
      </c>
      <c r="BP465" s="31">
        <f>IF($I465=BM$16,BN465,0)</f>
        <v>0</v>
      </c>
      <c r="BQ465" s="29">
        <v>0</v>
      </c>
      <c r="BR465" s="31">
        <f>100*BQ465/$V465</f>
        <v>0</v>
      </c>
      <c r="BS465" s="29">
        <f>IF(BR465&gt;$V$8,1,0)</f>
        <v>0</v>
      </c>
      <c r="BT465" s="31">
        <f>IF($I465=BQ$16,BR465,0)</f>
        <v>0</v>
      </c>
      <c r="BU465" s="92">
        <v>0</v>
      </c>
      <c r="BV465" s="31">
        <f>100*BU465/$V465</f>
        <v>0</v>
      </c>
      <c r="BW465" s="29">
        <f>IF(BV465&gt;$V$8,1,0)</f>
        <v>0</v>
      </c>
      <c r="BX465" s="31">
        <f>IF($I465=BU$16,BV465,0)</f>
        <v>0</v>
      </c>
      <c r="BY465" s="29">
        <v>755</v>
      </c>
      <c r="BZ465" s="29">
        <v>0</v>
      </c>
      <c r="CA465" s="28"/>
      <c r="CB465" s="20"/>
      <c r="CC465" s="21"/>
    </row>
    <row r="466" ht="15.75" customHeight="1">
      <c r="A466" t="s" s="32">
        <v>1053</v>
      </c>
      <c r="B466" t="s" s="71">
        <f>_xlfn.IFS(H466=0,F466,K466=1,I466,L466=1,Q466)</f>
        <v>41</v>
      </c>
      <c r="C466" s="72">
        <f>_xlfn.IFS(H466=0,G466,K466=1,J466,L466=1,R466)</f>
        <v>49.0791198178934</v>
      </c>
      <c r="D466" t="s" s="68">
        <v>1001</v>
      </c>
      <c r="E466" s="13"/>
      <c r="F466" t="s" s="74">
        <v>41</v>
      </c>
      <c r="G466" s="81">
        <f>BJ466</f>
        <v>49.0791198178934</v>
      </c>
      <c r="H466" s="82">
        <f>K466+L466</f>
        <v>0</v>
      </c>
      <c r="I466" t="s" s="77">
        <v>49</v>
      </c>
      <c r="J466" s="81">
        <f>BR466</f>
        <v>20.3237451426732</v>
      </c>
      <c r="K466" s="13"/>
      <c r="L466" s="13"/>
      <c r="M466" s="13"/>
      <c r="N466" s="13"/>
      <c r="O466" t="s" s="68">
        <v>1054</v>
      </c>
      <c r="P466" t="s" s="68">
        <v>1053</v>
      </c>
      <c r="Q466" t="s" s="78">
        <v>33</v>
      </c>
      <c r="R466" s="83">
        <f>100*S466</f>
        <v>15.7710791</v>
      </c>
      <c r="S466" s="35">
        <v>0.157710791</v>
      </c>
      <c r="T466" s="16"/>
      <c r="U466" s="37">
        <v>74749</v>
      </c>
      <c r="V466" s="37">
        <v>43491</v>
      </c>
      <c r="W466" s="37">
        <v>266</v>
      </c>
      <c r="X466" s="37">
        <v>12506</v>
      </c>
      <c r="Y466" s="37">
        <v>0</v>
      </c>
      <c r="Z466" s="38">
        <f>100*Y466/$V466</f>
        <v>0</v>
      </c>
      <c r="AA466" s="37">
        <f>IF(Z466&gt;$V$8,1,0)</f>
        <v>0</v>
      </c>
      <c r="AB466" s="38">
        <f>IF($I466=Y$16,Z466,0)</f>
        <v>0</v>
      </c>
      <c r="AC466" s="37">
        <v>0</v>
      </c>
      <c r="AD466" s="38">
        <f>100*AC466/$V466</f>
        <v>0</v>
      </c>
      <c r="AE466" s="37">
        <f>IF(AD466&gt;$V$8,1,0)</f>
        <v>0</v>
      </c>
      <c r="AF466" s="38">
        <f>IF($I466=AC$16,AD466,0)</f>
        <v>0</v>
      </c>
      <c r="AG466" s="37">
        <v>0</v>
      </c>
      <c r="AH466" s="38">
        <f>100*AG466/$V466</f>
        <v>0</v>
      </c>
      <c r="AI466" s="37">
        <f>IF(AH466&gt;$V$8,1,0)</f>
        <v>0</v>
      </c>
      <c r="AJ466" s="38">
        <f>IF($I466=AG$16,AH466,0)</f>
        <v>0</v>
      </c>
      <c r="AK466" s="37">
        <v>0</v>
      </c>
      <c r="AL466" s="38">
        <f>100*AK466/$V466</f>
        <v>0</v>
      </c>
      <c r="AM466" s="37">
        <f>IF(AL466&gt;$V$8,1,0)</f>
        <v>0</v>
      </c>
      <c r="AN466" s="38">
        <f>IF($I466=AK$16,AL466,0)</f>
        <v>0</v>
      </c>
      <c r="AO466" s="37">
        <v>1577</v>
      </c>
      <c r="AP466" s="38">
        <f>100*AO466/$V466</f>
        <v>3.6260375709917</v>
      </c>
      <c r="AQ466" s="37">
        <f>IF(AP466&gt;$V$8,1,0)</f>
        <v>0</v>
      </c>
      <c r="AR466" s="38">
        <f>IF($I466=AO$16,AP466,0)</f>
        <v>0</v>
      </c>
      <c r="AS466" s="37">
        <v>0</v>
      </c>
      <c r="AT466" s="38">
        <f>100*AS466/$V466</f>
        <v>0</v>
      </c>
      <c r="AU466" s="37">
        <f>IF(AT466&gt;$V$8,1,0)</f>
        <v>0</v>
      </c>
      <c r="AV466" s="38">
        <f>IF($I466=AS$16,AT466,0)</f>
        <v>0</v>
      </c>
      <c r="AW466" s="37">
        <v>0</v>
      </c>
      <c r="AX466" s="38">
        <f>100*AW466/$V466</f>
        <v>0</v>
      </c>
      <c r="AY466" s="37">
        <f>IF(AX466&gt;$V$8,1,0)</f>
        <v>0</v>
      </c>
      <c r="AZ466" s="38">
        <f>IF($I466=AW$16,AX466,0)</f>
        <v>0</v>
      </c>
      <c r="BA466" s="37">
        <v>6859</v>
      </c>
      <c r="BB466" s="38">
        <f>100*BA466/$V466</f>
        <v>15.7710790738314</v>
      </c>
      <c r="BC466" s="37">
        <f>IF(BB466&gt;$V$8,1,0)</f>
        <v>0</v>
      </c>
      <c r="BD466" s="38">
        <f>IF($I466=BA$16,BB466,0)</f>
        <v>0</v>
      </c>
      <c r="BE466" s="37">
        <v>0</v>
      </c>
      <c r="BF466" s="38">
        <f>100*BE466/$V466</f>
        <v>0</v>
      </c>
      <c r="BG466" s="37">
        <f>IF(BF466&gt;$V$8,1,0)</f>
        <v>0</v>
      </c>
      <c r="BH466" s="38">
        <f>IF($I466=BE$16,BF466,0)</f>
        <v>0</v>
      </c>
      <c r="BI466" s="37">
        <v>21345</v>
      </c>
      <c r="BJ466" s="38">
        <f>100*BI466/$V466</f>
        <v>49.0791198178934</v>
      </c>
      <c r="BK466" s="37">
        <f>IF(BJ466&gt;$V$8,1,0)</f>
        <v>0</v>
      </c>
      <c r="BL466" s="38">
        <f>IF($I466=BI$16,BJ466,0)</f>
        <v>0</v>
      </c>
      <c r="BM466" s="37">
        <v>2653</v>
      </c>
      <c r="BN466" s="38">
        <f>100*BM466/$V466</f>
        <v>6.10011266698857</v>
      </c>
      <c r="BO466" s="37">
        <f>IF(BN466&gt;$V$8,1,0)</f>
        <v>0</v>
      </c>
      <c r="BP466" s="38">
        <f>IF($I466=BM$16,BN466,0)</f>
        <v>0</v>
      </c>
      <c r="BQ466" s="37">
        <v>8839</v>
      </c>
      <c r="BR466" s="38">
        <f>100*BQ466/$V466</f>
        <v>20.3237451426732</v>
      </c>
      <c r="BS466" s="37">
        <f>IF(BR466&gt;$V$8,1,0)</f>
        <v>0</v>
      </c>
      <c r="BT466" s="38">
        <f>IF($I466=BQ$16,BR466,0)</f>
        <v>20.3237451426732</v>
      </c>
      <c r="BU466" s="93">
        <v>2218</v>
      </c>
      <c r="BV466" s="38">
        <f>100*BU466/$V466</f>
        <v>5.09990572762181</v>
      </c>
      <c r="BW466" s="37">
        <f>IF(BV466&gt;$V$8,1,0)</f>
        <v>0</v>
      </c>
      <c r="BX466" s="38">
        <f>IF($I466=BU$16,BV466,0)</f>
        <v>5.09990572762181</v>
      </c>
      <c r="BY466" s="37">
        <v>4273</v>
      </c>
      <c r="BZ466" s="37">
        <v>0</v>
      </c>
      <c r="CA466" s="16"/>
      <c r="CB466" s="20"/>
      <c r="CC466" s="21"/>
    </row>
    <row r="467" ht="19.95" customHeight="1">
      <c r="A467" t="s" s="32">
        <v>1055</v>
      </c>
      <c r="B467" t="s" s="71">
        <f>_xlfn.IFS(H467=0,F467,K467=1,I467,L467=1,Q467)</f>
        <v>13</v>
      </c>
      <c r="C467" s="72">
        <f>_xlfn.IFS(H467=0,G467,K467=1,J467,L467=1,R467)</f>
        <v>48.5475567903252</v>
      </c>
      <c r="D467" t="s" s="73">
        <v>1001</v>
      </c>
      <c r="E467" s="25"/>
      <c r="F467" t="s" s="74">
        <v>13</v>
      </c>
      <c r="G467" s="75">
        <f>AH467</f>
        <v>48.5475567903252</v>
      </c>
      <c r="H467" s="76">
        <f>K467+L467</f>
        <v>0</v>
      </c>
      <c r="I467" t="s" s="77">
        <v>5</v>
      </c>
      <c r="J467" s="75">
        <f>AB467</f>
        <v>23.4862722667102</v>
      </c>
      <c r="K467" s="25"/>
      <c r="L467" s="25"/>
      <c r="M467" s="25"/>
      <c r="N467" s="25"/>
      <c r="O467" t="s" s="73">
        <v>1056</v>
      </c>
      <c r="P467" t="s" s="73">
        <v>1055</v>
      </c>
      <c r="Q467" t="s" s="78">
        <v>17</v>
      </c>
      <c r="R467" s="79">
        <f>100*S467</f>
        <v>15.6827096</v>
      </c>
      <c r="S467" s="80">
        <v>0.156827096</v>
      </c>
      <c r="T467" s="28"/>
      <c r="U467" s="29">
        <v>79918</v>
      </c>
      <c r="V467" s="29">
        <v>48952</v>
      </c>
      <c r="W467" s="29">
        <v>109</v>
      </c>
      <c r="X467" s="29">
        <v>12268</v>
      </c>
      <c r="Y467" s="29">
        <v>11497</v>
      </c>
      <c r="Z467" s="31">
        <f>100*Y467/$V467</f>
        <v>23.4862722667102</v>
      </c>
      <c r="AA467" s="29">
        <f>IF(Z467&gt;$V$8,1,0)</f>
        <v>0</v>
      </c>
      <c r="AB467" s="31">
        <f>IF($I467=Y$16,Z467,0)</f>
        <v>23.4862722667102</v>
      </c>
      <c r="AC467" s="29">
        <v>3002</v>
      </c>
      <c r="AD467" s="31">
        <f>100*AC467/$V467</f>
        <v>6.13253799640464</v>
      </c>
      <c r="AE467" s="29">
        <f>IF(AD467&gt;$V$8,1,0)</f>
        <v>0</v>
      </c>
      <c r="AF467" s="31">
        <f>IF($I467=AC$16,AD467,0)</f>
        <v>0</v>
      </c>
      <c r="AG467" s="29">
        <v>23765</v>
      </c>
      <c r="AH467" s="31">
        <f>100*AG467/$V467</f>
        <v>48.5475567903252</v>
      </c>
      <c r="AI467" s="29">
        <f>IF(AH467&gt;$V$8,1,0)</f>
        <v>0</v>
      </c>
      <c r="AJ467" s="31">
        <f>IF($I467=AG$16,AH467,0)</f>
        <v>0</v>
      </c>
      <c r="AK467" s="29">
        <v>7677</v>
      </c>
      <c r="AL467" s="31">
        <f>100*AK467/$V467</f>
        <v>15.6827095930708</v>
      </c>
      <c r="AM467" s="29">
        <f>IF(AL467&gt;$V$8,1,0)</f>
        <v>0</v>
      </c>
      <c r="AN467" s="31">
        <f>IF($I467=AK$16,AL467,0)</f>
        <v>0</v>
      </c>
      <c r="AO467" s="29">
        <v>2403</v>
      </c>
      <c r="AP467" s="31">
        <f>100*AO467/$V467</f>
        <v>4.90889034155908</v>
      </c>
      <c r="AQ467" s="29">
        <f>IF(AP467&gt;$V$8,1,0)</f>
        <v>0</v>
      </c>
      <c r="AR467" s="31">
        <f>IF($I467=AO$16,AP467,0)</f>
        <v>0</v>
      </c>
      <c r="AS467" s="29">
        <v>0</v>
      </c>
      <c r="AT467" s="31">
        <f>100*AS467/$V467</f>
        <v>0</v>
      </c>
      <c r="AU467" s="29">
        <f>IF(AT467&gt;$V$8,1,0)</f>
        <v>0</v>
      </c>
      <c r="AV467" s="31">
        <f>IF($I467=AS$16,AT467,0)</f>
        <v>0</v>
      </c>
      <c r="AW467" s="29">
        <v>0</v>
      </c>
      <c r="AX467" s="31">
        <f>100*AW467/$V467</f>
        <v>0</v>
      </c>
      <c r="AY467" s="29">
        <f>IF(AX467&gt;$V$8,1,0)</f>
        <v>0</v>
      </c>
      <c r="AZ467" s="31">
        <f>IF($I467=AW$16,AX467,0)</f>
        <v>0</v>
      </c>
      <c r="BA467" s="29">
        <v>0</v>
      </c>
      <c r="BB467" s="31">
        <f>100*BA467/$V467</f>
        <v>0</v>
      </c>
      <c r="BC467" s="29">
        <f>IF(BB467&gt;$V$8,1,0)</f>
        <v>0</v>
      </c>
      <c r="BD467" s="31">
        <f>IF($I467=BA$16,BB467,0)</f>
        <v>0</v>
      </c>
      <c r="BE467" s="29">
        <v>0</v>
      </c>
      <c r="BF467" s="31">
        <f>100*BE467/$V467</f>
        <v>0</v>
      </c>
      <c r="BG467" s="29">
        <f>IF(BF467&gt;$V$8,1,0)</f>
        <v>0</v>
      </c>
      <c r="BH467" s="31">
        <f>IF($I467=BE$16,BF467,0)</f>
        <v>0</v>
      </c>
      <c r="BI467" s="29">
        <v>0</v>
      </c>
      <c r="BJ467" s="31">
        <f>100*BI467/$V467</f>
        <v>0</v>
      </c>
      <c r="BK467" s="29">
        <f>IF(BJ467&gt;$V$8,1,0)</f>
        <v>0</v>
      </c>
      <c r="BL467" s="31">
        <f>IF($I467=BI$16,BJ467,0)</f>
        <v>0</v>
      </c>
      <c r="BM467" s="29">
        <v>0</v>
      </c>
      <c r="BN467" s="31">
        <f>100*BM467/$V467</f>
        <v>0</v>
      </c>
      <c r="BO467" s="29">
        <f>IF(BN467&gt;$V$8,1,0)</f>
        <v>0</v>
      </c>
      <c r="BP467" s="31">
        <f>IF($I467=BM$16,BN467,0)</f>
        <v>0</v>
      </c>
      <c r="BQ467" s="29">
        <v>0</v>
      </c>
      <c r="BR467" s="31">
        <f>100*BQ467/$V467</f>
        <v>0</v>
      </c>
      <c r="BS467" s="29">
        <f>IF(BR467&gt;$V$8,1,0)</f>
        <v>0</v>
      </c>
      <c r="BT467" s="31">
        <f>IF($I467=BQ$16,BR467,0)</f>
        <v>0</v>
      </c>
      <c r="BU467" s="95">
        <v>0</v>
      </c>
      <c r="BV467" s="31">
        <f>100*BU467/$V467</f>
        <v>0</v>
      </c>
      <c r="BW467" s="29">
        <f>IF(BV467&gt;$V$8,1,0)</f>
        <v>0</v>
      </c>
      <c r="BX467" s="31">
        <f>IF($I467=BU$16,BV467,0)</f>
        <v>0</v>
      </c>
      <c r="BY467" s="29">
        <v>0</v>
      </c>
      <c r="BZ467" s="29">
        <v>0</v>
      </c>
      <c r="CA467" s="28"/>
      <c r="CB467" s="20"/>
      <c r="CC467" s="21"/>
    </row>
    <row r="468" ht="20.3" customHeight="1">
      <c r="A468" t="s" s="32">
        <v>1057</v>
      </c>
      <c r="B468" t="s" s="71">
        <f>_xlfn.IFS(H468=0,F468,K468=1,I468,L468=1,Q468)</f>
        <v>13</v>
      </c>
      <c r="C468" s="72">
        <f>_xlfn.IFS(H468=0,G468,K468=1,J468,L468=1,R468)</f>
        <v>48.3775400644212</v>
      </c>
      <c r="D468" t="s" s="68">
        <v>1001</v>
      </c>
      <c r="E468" s="13"/>
      <c r="F468" t="s" s="74">
        <v>13</v>
      </c>
      <c r="G468" s="87">
        <f>AH468</f>
        <v>48.3775400644212</v>
      </c>
      <c r="H468" s="82">
        <f>K468+L468</f>
        <v>0</v>
      </c>
      <c r="I468" t="s" s="77">
        <v>5</v>
      </c>
      <c r="J468" s="81">
        <f>AB468</f>
        <v>24.6391219628584</v>
      </c>
      <c r="K468" s="13"/>
      <c r="L468" s="13"/>
      <c r="M468" s="13"/>
      <c r="N468" s="13"/>
      <c r="O468" t="s" s="68">
        <v>1058</v>
      </c>
      <c r="P468" t="s" s="68">
        <v>1057</v>
      </c>
      <c r="Q468" t="s" s="78">
        <v>17</v>
      </c>
      <c r="R468" s="83">
        <f>100*S468</f>
        <v>16.0118503</v>
      </c>
      <c r="S468" s="35">
        <v>0.160118503</v>
      </c>
      <c r="T468" s="16"/>
      <c r="U468" s="37">
        <v>78680</v>
      </c>
      <c r="V468" s="37">
        <v>50294</v>
      </c>
      <c r="W468" s="37">
        <v>167</v>
      </c>
      <c r="X468" s="37">
        <v>11939</v>
      </c>
      <c r="Y468" s="37">
        <v>12392</v>
      </c>
      <c r="Z468" s="38">
        <f>100*Y468/$V468</f>
        <v>24.6391219628584</v>
      </c>
      <c r="AA468" s="37">
        <f>IF(Z468&gt;$V$8,1,0)</f>
        <v>0</v>
      </c>
      <c r="AB468" s="38">
        <f>IF($I468=Y$16,Z468,0)</f>
        <v>24.6391219628584</v>
      </c>
      <c r="AC468" s="37">
        <v>3552</v>
      </c>
      <c r="AD468" s="38">
        <f>100*AC468/$V468</f>
        <v>7.06247266075476</v>
      </c>
      <c r="AE468" s="37">
        <f>IF(AD468&gt;$V$8,1,0)</f>
        <v>0</v>
      </c>
      <c r="AF468" s="38">
        <f>IF($I468=AC$16,AD468,0)</f>
        <v>0</v>
      </c>
      <c r="AG468" s="37">
        <v>24331</v>
      </c>
      <c r="AH468" s="38">
        <f>100*AG468/$V468</f>
        <v>48.3775400644212</v>
      </c>
      <c r="AI468" s="37">
        <f>IF(AH468&gt;$V$8,1,0)</f>
        <v>0</v>
      </c>
      <c r="AJ468" s="38">
        <f>IF($I468=AG$16,AH468,0)</f>
        <v>0</v>
      </c>
      <c r="AK468" s="37">
        <v>8053</v>
      </c>
      <c r="AL468" s="38">
        <f>100*AK468/$V468</f>
        <v>16.0118503201177</v>
      </c>
      <c r="AM468" s="37">
        <f>IF(AL468&gt;$V$8,1,0)</f>
        <v>0</v>
      </c>
      <c r="AN468" s="38">
        <f>IF($I468=AK$16,AL468,0)</f>
        <v>0</v>
      </c>
      <c r="AO468" s="37">
        <v>1832</v>
      </c>
      <c r="AP468" s="38">
        <f>100*AO468/$V468</f>
        <v>3.64258162007397</v>
      </c>
      <c r="AQ468" s="37">
        <f>IF(AP468&gt;$V$8,1,0)</f>
        <v>0</v>
      </c>
      <c r="AR468" s="38">
        <f>IF($I468=AO$16,AP468,0)</f>
        <v>0</v>
      </c>
      <c r="AS468" s="37">
        <v>0</v>
      </c>
      <c r="AT468" s="38">
        <f>100*AS468/$V468</f>
        <v>0</v>
      </c>
      <c r="AU468" s="37">
        <f>IF(AT468&gt;$V$8,1,0)</f>
        <v>0</v>
      </c>
      <c r="AV468" s="38">
        <f>IF($I468=AS$16,AT468,0)</f>
        <v>0</v>
      </c>
      <c r="AW468" s="37">
        <v>0</v>
      </c>
      <c r="AX468" s="38">
        <f>100*AW468/$V468</f>
        <v>0</v>
      </c>
      <c r="AY468" s="37">
        <f>IF(AX468&gt;$V$8,1,0)</f>
        <v>0</v>
      </c>
      <c r="AZ468" s="38">
        <f>IF($I468=AW$16,AX468,0)</f>
        <v>0</v>
      </c>
      <c r="BA468" s="37">
        <v>0</v>
      </c>
      <c r="BB468" s="38">
        <f>100*BA468/$V468</f>
        <v>0</v>
      </c>
      <c r="BC468" s="37">
        <f>IF(BB468&gt;$V$8,1,0)</f>
        <v>0</v>
      </c>
      <c r="BD468" s="38">
        <f>IF($I468=BA$16,BB468,0)</f>
        <v>0</v>
      </c>
      <c r="BE468" s="37">
        <v>0</v>
      </c>
      <c r="BF468" s="38">
        <f>100*BE468/$V468</f>
        <v>0</v>
      </c>
      <c r="BG468" s="37">
        <f>IF(BF468&gt;$V$8,1,0)</f>
        <v>0</v>
      </c>
      <c r="BH468" s="38">
        <f>IF($I468=BE$16,BF468,0)</f>
        <v>0</v>
      </c>
      <c r="BI468" s="37">
        <v>0</v>
      </c>
      <c r="BJ468" s="38">
        <f>100*BI468/$V468</f>
        <v>0</v>
      </c>
      <c r="BK468" s="37">
        <f>IF(BJ468&gt;$V$8,1,0)</f>
        <v>0</v>
      </c>
      <c r="BL468" s="38">
        <f>IF($I468=BI$16,BJ468,0)</f>
        <v>0</v>
      </c>
      <c r="BM468" s="37">
        <v>0</v>
      </c>
      <c r="BN468" s="38">
        <f>100*BM468/$V468</f>
        <v>0</v>
      </c>
      <c r="BO468" s="37">
        <f>IF(BN468&gt;$V$8,1,0)</f>
        <v>0</v>
      </c>
      <c r="BP468" s="38">
        <f>IF($I468=BM$16,BN468,0)</f>
        <v>0</v>
      </c>
      <c r="BQ468" s="37">
        <v>0</v>
      </c>
      <c r="BR468" s="38">
        <f>100*BQ468/$V468</f>
        <v>0</v>
      </c>
      <c r="BS468" s="37">
        <f>IF(BR468&gt;$V$8,1,0)</f>
        <v>0</v>
      </c>
      <c r="BT468" s="38">
        <f>IF($I468=BQ$16,BR468,0)</f>
        <v>0</v>
      </c>
      <c r="BU468" s="37">
        <v>0</v>
      </c>
      <c r="BV468" s="38">
        <f>100*BU468/$V468</f>
        <v>0</v>
      </c>
      <c r="BW468" s="37">
        <f>IF(BV468&gt;$V$8,1,0)</f>
        <v>0</v>
      </c>
      <c r="BX468" s="38">
        <f>IF($I468=BU$16,BV468,0)</f>
        <v>0</v>
      </c>
      <c r="BY468" s="37">
        <v>588</v>
      </c>
      <c r="BZ468" s="37">
        <v>0</v>
      </c>
      <c r="CA468" s="16"/>
      <c r="CB468" s="20"/>
      <c r="CC468" s="21"/>
    </row>
    <row r="469" ht="15.75" customHeight="1">
      <c r="A469" t="s" s="32">
        <v>1059</v>
      </c>
      <c r="B469" t="s" s="71">
        <f>_xlfn.IFS(H469=0,F469,K469=1,I469,L469=1,Q469)</f>
        <v>153</v>
      </c>
      <c r="C469" s="72">
        <f>_xlfn.IFS(H469=0,G469,K469=1,J469,L469=1,R469)</f>
        <v>48.3023836</v>
      </c>
      <c r="D469" t="s" s="73">
        <v>1001</v>
      </c>
      <c r="E469" s="25"/>
      <c r="F469" t="s" s="113">
        <v>153</v>
      </c>
      <c r="G469" s="89">
        <f>100*0.483023836</f>
        <v>48.3023836</v>
      </c>
      <c r="H469" s="115">
        <f>K469+L469</f>
        <v>0</v>
      </c>
      <c r="I469" t="s" s="77">
        <v>49</v>
      </c>
      <c r="J469" s="75">
        <f>BR469</f>
        <v>31.430155210643</v>
      </c>
      <c r="K469" s="25"/>
      <c r="L469" s="25"/>
      <c r="M469" s="25"/>
      <c r="N469" s="25"/>
      <c r="O469" t="s" s="73">
        <v>1060</v>
      </c>
      <c r="P469" t="s" s="73">
        <v>1059</v>
      </c>
      <c r="Q469" t="s" s="78">
        <v>45</v>
      </c>
      <c r="R469" s="79">
        <f>100*S469</f>
        <v>15.5995935</v>
      </c>
      <c r="S469" s="80">
        <v>0.155995935</v>
      </c>
      <c r="T469" s="28"/>
      <c r="U469" s="29">
        <v>73885</v>
      </c>
      <c r="V469" s="29">
        <v>43296</v>
      </c>
      <c r="W469" s="29">
        <v>168</v>
      </c>
      <c r="X469" s="29">
        <v>7305</v>
      </c>
      <c r="Y469" s="29">
        <v>0</v>
      </c>
      <c r="Z469" s="31">
        <f>100*Y469/$V469</f>
        <v>0</v>
      </c>
      <c r="AA469" s="29">
        <f>IF(Z469&gt;$V$8,1,0)</f>
        <v>0</v>
      </c>
      <c r="AB469" s="31">
        <f>IF($I469=Y$16,Z469,0)</f>
        <v>0</v>
      </c>
      <c r="AC469" s="29">
        <v>0</v>
      </c>
      <c r="AD469" s="31">
        <f>100*AC469/$V469</f>
        <v>0</v>
      </c>
      <c r="AE469" s="29">
        <f>IF(AD469&gt;$V$8,1,0)</f>
        <v>0</v>
      </c>
      <c r="AF469" s="31">
        <f>IF($I469=AC$16,AD469,0)</f>
        <v>0</v>
      </c>
      <c r="AG469" s="29">
        <v>0</v>
      </c>
      <c r="AH469" s="31">
        <f>100*AG469/$V469</f>
        <v>0</v>
      </c>
      <c r="AI469" s="29">
        <f>IF(AH469&gt;$V$8,1,0)</f>
        <v>0</v>
      </c>
      <c r="AJ469" s="31">
        <f>IF($I469=AG$16,AH469,0)</f>
        <v>0</v>
      </c>
      <c r="AK469" s="29">
        <v>0</v>
      </c>
      <c r="AL469" s="31">
        <f>100*AK469/$V469</f>
        <v>0</v>
      </c>
      <c r="AM469" s="29">
        <f>IF(AL469&gt;$V$8,1,0)</f>
        <v>0</v>
      </c>
      <c r="AN469" s="31">
        <f>IF($I469=AK$16,AL469,0)</f>
        <v>0</v>
      </c>
      <c r="AO469" s="29">
        <v>1247</v>
      </c>
      <c r="AP469" s="31">
        <f>100*AO469/$V469</f>
        <v>2.88017368810052</v>
      </c>
      <c r="AQ469" s="29">
        <f>IF(AP469&gt;$V$8,1,0)</f>
        <v>0</v>
      </c>
      <c r="AR469" s="31">
        <f>IF($I469=AO$16,AP469,0)</f>
        <v>0</v>
      </c>
      <c r="AS469" s="29">
        <v>0</v>
      </c>
      <c r="AT469" s="31">
        <f>100*AS469/$V469</f>
        <v>0</v>
      </c>
      <c r="AU469" s="29">
        <f>IF(AT469&gt;$V$8,1,0)</f>
        <v>0</v>
      </c>
      <c r="AV469" s="31">
        <f>IF($I469=AS$16,AT469,0)</f>
        <v>0</v>
      </c>
      <c r="AW469" s="29">
        <v>0</v>
      </c>
      <c r="AX469" s="31">
        <f>100*AW469/$V469</f>
        <v>0</v>
      </c>
      <c r="AY469" s="29">
        <f>IF(AX469&gt;$V$8,1,0)</f>
        <v>0</v>
      </c>
      <c r="AZ469" s="31">
        <f>IF($I469=AW$16,AX469,0)</f>
        <v>0</v>
      </c>
      <c r="BA469" s="29">
        <v>0</v>
      </c>
      <c r="BB469" s="31">
        <f>100*BA469/$V469</f>
        <v>0</v>
      </c>
      <c r="BC469" s="29">
        <f>IF(BB469&gt;$V$8,1,0)</f>
        <v>0</v>
      </c>
      <c r="BD469" s="31">
        <f>IF($I469=BA$16,BB469,0)</f>
        <v>0</v>
      </c>
      <c r="BE469" s="29">
        <v>0</v>
      </c>
      <c r="BF469" s="31">
        <f>100*BE469/$V469</f>
        <v>0</v>
      </c>
      <c r="BG469" s="29">
        <f>IF(BF469&gt;$V$8,1,0)</f>
        <v>0</v>
      </c>
      <c r="BH469" s="31">
        <f>IF($I469=BE$16,BF469,0)</f>
        <v>0</v>
      </c>
      <c r="BI469" s="29">
        <v>657</v>
      </c>
      <c r="BJ469" s="31">
        <f>100*BI469/$V469</f>
        <v>1.51746119733925</v>
      </c>
      <c r="BK469" s="29">
        <f>IF(BJ469&gt;$V$8,1,0)</f>
        <v>0</v>
      </c>
      <c r="BL469" s="31">
        <f>IF($I469=BI$16,BJ469,0)</f>
        <v>0</v>
      </c>
      <c r="BM469" s="29">
        <v>6754</v>
      </c>
      <c r="BN469" s="31">
        <f>100*BM469/$V469</f>
        <v>15.599593495935</v>
      </c>
      <c r="BO469" s="29">
        <f>IF(BN469&gt;$V$8,1,0)</f>
        <v>0</v>
      </c>
      <c r="BP469" s="31">
        <f>IF($I469=BM$16,BN469,0)</f>
        <v>0</v>
      </c>
      <c r="BQ469" s="29">
        <v>13608</v>
      </c>
      <c r="BR469" s="31">
        <f>100*BQ469/$V469</f>
        <v>31.430155210643</v>
      </c>
      <c r="BS469" s="29">
        <f>IF(BR469&gt;$V$8,1,0)</f>
        <v>0</v>
      </c>
      <c r="BT469" s="31">
        <f>IF($I469=BQ$16,BR469,0)</f>
        <v>31.430155210643</v>
      </c>
      <c r="BU469" s="29">
        <v>0</v>
      </c>
      <c r="BV469" s="31">
        <f>100*BU469/$V469</f>
        <v>0</v>
      </c>
      <c r="BW469" s="29">
        <f>IF(BV469&gt;$V$8,1,0)</f>
        <v>0</v>
      </c>
      <c r="BX469" s="31">
        <f>IF($I469=BU$16,BV469,0)</f>
        <v>0</v>
      </c>
      <c r="BY469" s="29">
        <v>0</v>
      </c>
      <c r="BZ469" s="29">
        <v>0</v>
      </c>
      <c r="CA469" s="28"/>
      <c r="CB469" s="20"/>
      <c r="CC469" s="21"/>
    </row>
    <row r="470" ht="15.75" customHeight="1">
      <c r="A470" t="s" s="32">
        <v>1061</v>
      </c>
      <c r="B470" t="s" s="71">
        <f>_xlfn.IFS(H470=0,F470,K470=1,I470,L470=1,Q470)</f>
        <v>13</v>
      </c>
      <c r="C470" s="72">
        <f>_xlfn.IFS(H470=0,G470,K470=1,J470,L470=1,R470)</f>
        <v>47.6731050575011</v>
      </c>
      <c r="D470" t="s" s="68">
        <v>1001</v>
      </c>
      <c r="E470" s="13"/>
      <c r="F470" t="s" s="74">
        <v>13</v>
      </c>
      <c r="G470" s="91">
        <f>AH470</f>
        <v>47.6731050575011</v>
      </c>
      <c r="H470" s="82">
        <f>K470+L470</f>
        <v>0</v>
      </c>
      <c r="I470" t="s" s="77">
        <v>5</v>
      </c>
      <c r="J470" s="81">
        <f>AB470</f>
        <v>32.2191151687994</v>
      </c>
      <c r="K470" s="13"/>
      <c r="L470" s="13"/>
      <c r="M470" s="13"/>
      <c r="N470" s="13"/>
      <c r="O470" t="s" s="68">
        <v>1062</v>
      </c>
      <c r="P470" t="s" s="68">
        <v>1061</v>
      </c>
      <c r="Q470" t="s" s="78">
        <v>17</v>
      </c>
      <c r="R470" s="83">
        <f>100*S470</f>
        <v>9.766847500000001</v>
      </c>
      <c r="S470" s="35">
        <v>0.097668475</v>
      </c>
      <c r="T470" s="16"/>
      <c r="U470" s="37">
        <v>75082</v>
      </c>
      <c r="V470" s="37">
        <v>53999</v>
      </c>
      <c r="W470" s="37">
        <v>199</v>
      </c>
      <c r="X470" s="37">
        <v>8345</v>
      </c>
      <c r="Y470" s="37">
        <v>17398</v>
      </c>
      <c r="Z470" s="38">
        <f>100*Y470/$V470</f>
        <v>32.2191151687994</v>
      </c>
      <c r="AA470" s="37">
        <f>IF(Z470&gt;$V$8,1,0)</f>
        <v>0</v>
      </c>
      <c r="AB470" s="38">
        <f>IF($I470=Y$16,Z470,0)</f>
        <v>32.2191151687994</v>
      </c>
      <c r="AC470" s="37">
        <v>3631</v>
      </c>
      <c r="AD470" s="38">
        <f>100*AC470/$V470</f>
        <v>6.7241985962703</v>
      </c>
      <c r="AE470" s="37">
        <f>IF(AD470&gt;$V$8,1,0)</f>
        <v>0</v>
      </c>
      <c r="AF470" s="38">
        <f>IF($I470=AC$16,AD470,0)</f>
        <v>0</v>
      </c>
      <c r="AG470" s="37">
        <v>25743</v>
      </c>
      <c r="AH470" s="38">
        <f>100*AG470/$V470</f>
        <v>47.6731050575011</v>
      </c>
      <c r="AI470" s="37">
        <f>IF(AH470&gt;$V$8,1,0)</f>
        <v>0</v>
      </c>
      <c r="AJ470" s="38">
        <f>IF($I470=AG$16,AH470,0)</f>
        <v>0</v>
      </c>
      <c r="AK470" s="37">
        <v>5274</v>
      </c>
      <c r="AL470" s="38">
        <f>100*AK470/$V470</f>
        <v>9.7668475342136</v>
      </c>
      <c r="AM470" s="37">
        <f>IF(AL470&gt;$V$8,1,0)</f>
        <v>0</v>
      </c>
      <c r="AN470" s="38">
        <f>IF($I470=AK$16,AL470,0)</f>
        <v>0</v>
      </c>
      <c r="AO470" s="37">
        <v>1953</v>
      </c>
      <c r="AP470" s="38">
        <f>100*AO470/$V470</f>
        <v>3.61673364321562</v>
      </c>
      <c r="AQ470" s="37">
        <f>IF(AP470&gt;$V$8,1,0)</f>
        <v>0</v>
      </c>
      <c r="AR470" s="38">
        <f>IF($I470=AO$16,AP470,0)</f>
        <v>0</v>
      </c>
      <c r="AS470" s="37">
        <v>0</v>
      </c>
      <c r="AT470" s="38">
        <f>100*AS470/$V470</f>
        <v>0</v>
      </c>
      <c r="AU470" s="37">
        <f>IF(AT470&gt;$V$8,1,0)</f>
        <v>0</v>
      </c>
      <c r="AV470" s="38">
        <f>IF($I470=AS$16,AT470,0)</f>
        <v>0</v>
      </c>
      <c r="AW470" s="37">
        <v>0</v>
      </c>
      <c r="AX470" s="38">
        <f>100*AW470/$V470</f>
        <v>0</v>
      </c>
      <c r="AY470" s="37">
        <f>IF(AX470&gt;$V$8,1,0)</f>
        <v>0</v>
      </c>
      <c r="AZ470" s="38">
        <f>IF($I470=AW$16,AX470,0)</f>
        <v>0</v>
      </c>
      <c r="BA470" s="37">
        <v>0</v>
      </c>
      <c r="BB470" s="38">
        <f>100*BA470/$V470</f>
        <v>0</v>
      </c>
      <c r="BC470" s="37">
        <f>IF(BB470&gt;$V$8,1,0)</f>
        <v>0</v>
      </c>
      <c r="BD470" s="38">
        <f>IF($I470=BA$16,BB470,0)</f>
        <v>0</v>
      </c>
      <c r="BE470" s="37">
        <v>0</v>
      </c>
      <c r="BF470" s="38">
        <f>100*BE470/$V470</f>
        <v>0</v>
      </c>
      <c r="BG470" s="37">
        <f>IF(BF470&gt;$V$8,1,0)</f>
        <v>0</v>
      </c>
      <c r="BH470" s="38">
        <f>IF($I470=BE$16,BF470,0)</f>
        <v>0</v>
      </c>
      <c r="BI470" s="37">
        <v>0</v>
      </c>
      <c r="BJ470" s="38">
        <f>100*BI470/$V470</f>
        <v>0</v>
      </c>
      <c r="BK470" s="37">
        <f>IF(BJ470&gt;$V$8,1,0)</f>
        <v>0</v>
      </c>
      <c r="BL470" s="38">
        <f>IF($I470=BI$16,BJ470,0)</f>
        <v>0</v>
      </c>
      <c r="BM470" s="37">
        <v>0</v>
      </c>
      <c r="BN470" s="38">
        <f>100*BM470/$V470</f>
        <v>0</v>
      </c>
      <c r="BO470" s="37">
        <f>IF(BN470&gt;$V$8,1,0)</f>
        <v>0</v>
      </c>
      <c r="BP470" s="38">
        <f>IF($I470=BM$16,BN470,0)</f>
        <v>0</v>
      </c>
      <c r="BQ470" s="37">
        <v>0</v>
      </c>
      <c r="BR470" s="38">
        <f>100*BQ470/$V470</f>
        <v>0</v>
      </c>
      <c r="BS470" s="37">
        <f>IF(BR470&gt;$V$8,1,0)</f>
        <v>0</v>
      </c>
      <c r="BT470" s="38">
        <f>IF($I470=BQ$16,BR470,0)</f>
        <v>0</v>
      </c>
      <c r="BU470" s="37">
        <v>0</v>
      </c>
      <c r="BV470" s="38">
        <f>100*BU470/$V470</f>
        <v>0</v>
      </c>
      <c r="BW470" s="37">
        <f>IF(BV470&gt;$V$8,1,0)</f>
        <v>0</v>
      </c>
      <c r="BX470" s="38">
        <f>IF($I470=BU$16,BV470,0)</f>
        <v>0</v>
      </c>
      <c r="BY470" s="37">
        <v>366</v>
      </c>
      <c r="BZ470" s="37">
        <v>0</v>
      </c>
      <c r="CA470" s="16"/>
      <c r="CB470" s="20"/>
      <c r="CC470" s="21"/>
    </row>
    <row r="471" ht="15.75" customHeight="1">
      <c r="A471" t="s" s="32">
        <v>1063</v>
      </c>
      <c r="B471" t="s" s="71">
        <f>_xlfn.IFS(H471=0,F471,K471=1,I471,L471=1,Q471)</f>
        <v>5</v>
      </c>
      <c r="C471" s="72">
        <f>_xlfn.IFS(H471=0,G471,K471=1,J471,L471=1,R471)</f>
        <v>47.5188558710794</v>
      </c>
      <c r="D471" t="s" s="73">
        <v>1001</v>
      </c>
      <c r="E471" s="25"/>
      <c r="F471" t="s" s="74">
        <v>5</v>
      </c>
      <c r="G471" s="75">
        <f>Z471</f>
        <v>47.5188558710794</v>
      </c>
      <c r="H471" s="76">
        <f>K471+L471</f>
        <v>0</v>
      </c>
      <c r="I471" t="s" s="77">
        <v>9</v>
      </c>
      <c r="J471" s="75">
        <f>AF471</f>
        <v>22.4086056959156</v>
      </c>
      <c r="K471" s="25"/>
      <c r="L471" s="25"/>
      <c r="M471" s="25"/>
      <c r="N471" s="25"/>
      <c r="O471" t="s" s="73">
        <v>1064</v>
      </c>
      <c r="P471" t="s" s="73">
        <v>1063</v>
      </c>
      <c r="Q471" t="s" s="78">
        <v>17</v>
      </c>
      <c r="R471" s="79">
        <f>100*S471</f>
        <v>14.7178832</v>
      </c>
      <c r="S471" s="80">
        <v>0.147178832</v>
      </c>
      <c r="T471" s="28"/>
      <c r="U471" s="29">
        <v>73886</v>
      </c>
      <c r="V471" s="29">
        <v>48526</v>
      </c>
      <c r="W471" s="29">
        <v>99</v>
      </c>
      <c r="X471" s="29">
        <v>12185</v>
      </c>
      <c r="Y471" s="29">
        <v>23059</v>
      </c>
      <c r="Z471" s="31">
        <f>100*Y471/$V471</f>
        <v>47.5188558710794</v>
      </c>
      <c r="AA471" s="29">
        <f>IF(Z471&gt;$V$8,1,0)</f>
        <v>0</v>
      </c>
      <c r="AB471" s="31">
        <f>IF($I471=Y$16,Z471,0)</f>
        <v>0</v>
      </c>
      <c r="AC471" s="29">
        <v>10874</v>
      </c>
      <c r="AD471" s="31">
        <f>100*AC471/$V471</f>
        <v>22.4086056959156</v>
      </c>
      <c r="AE471" s="29">
        <f>IF(AD471&gt;$V$8,1,0)</f>
        <v>0</v>
      </c>
      <c r="AF471" s="31">
        <f>IF($I471=AC$16,AD471,0)</f>
        <v>22.4086056959156</v>
      </c>
      <c r="AG471" s="29">
        <v>4322</v>
      </c>
      <c r="AH471" s="31">
        <f>100*AG471/$V471</f>
        <v>8.906565552487329</v>
      </c>
      <c r="AI471" s="29">
        <f>IF(AH471&gt;$V$8,1,0)</f>
        <v>0</v>
      </c>
      <c r="AJ471" s="31">
        <f>IF($I471=AG$16,AH471,0)</f>
        <v>0</v>
      </c>
      <c r="AK471" s="29">
        <v>7142</v>
      </c>
      <c r="AL471" s="31">
        <f>100*AK471/$V471</f>
        <v>14.7178831966369</v>
      </c>
      <c r="AM471" s="29">
        <f>IF(AL471&gt;$V$8,1,0)</f>
        <v>0</v>
      </c>
      <c r="AN471" s="31">
        <f>IF($I471=AK$16,AL471,0)</f>
        <v>0</v>
      </c>
      <c r="AO471" s="29">
        <v>2058</v>
      </c>
      <c r="AP471" s="31">
        <f>100*AO471/$V471</f>
        <v>4.24102542966657</v>
      </c>
      <c r="AQ471" s="29">
        <f>IF(AP471&gt;$V$8,1,0)</f>
        <v>0</v>
      </c>
      <c r="AR471" s="31">
        <f>IF($I471=AO$16,AP471,0)</f>
        <v>0</v>
      </c>
      <c r="AS471" s="29">
        <v>0</v>
      </c>
      <c r="AT471" s="31">
        <f>100*AS471/$V471</f>
        <v>0</v>
      </c>
      <c r="AU471" s="29">
        <f>IF(AT471&gt;$V$8,1,0)</f>
        <v>0</v>
      </c>
      <c r="AV471" s="31">
        <f>IF($I471=AS$16,AT471,0)</f>
        <v>0</v>
      </c>
      <c r="AW471" s="29">
        <v>0</v>
      </c>
      <c r="AX471" s="31">
        <f>100*AW471/$V471</f>
        <v>0</v>
      </c>
      <c r="AY471" s="29">
        <f>IF(AX471&gt;$V$8,1,0)</f>
        <v>0</v>
      </c>
      <c r="AZ471" s="31">
        <f>IF($I471=AW$16,AX471,0)</f>
        <v>0</v>
      </c>
      <c r="BA471" s="29">
        <v>0</v>
      </c>
      <c r="BB471" s="31">
        <f>100*BA471/$V471</f>
        <v>0</v>
      </c>
      <c r="BC471" s="29">
        <f>IF(BB471&gt;$V$8,1,0)</f>
        <v>0</v>
      </c>
      <c r="BD471" s="31">
        <f>IF($I471=BA$16,BB471,0)</f>
        <v>0</v>
      </c>
      <c r="BE471" s="29">
        <v>0</v>
      </c>
      <c r="BF471" s="31">
        <f>100*BE471/$V471</f>
        <v>0</v>
      </c>
      <c r="BG471" s="29">
        <f>IF(BF471&gt;$V$8,1,0)</f>
        <v>0</v>
      </c>
      <c r="BH471" s="31">
        <f>IF($I471=BE$16,BF471,0)</f>
        <v>0</v>
      </c>
      <c r="BI471" s="29">
        <v>0</v>
      </c>
      <c r="BJ471" s="31">
        <f>100*BI471/$V471</f>
        <v>0</v>
      </c>
      <c r="BK471" s="29">
        <f>IF(BJ471&gt;$V$8,1,0)</f>
        <v>0</v>
      </c>
      <c r="BL471" s="31">
        <f>IF($I471=BI$16,BJ471,0)</f>
        <v>0</v>
      </c>
      <c r="BM471" s="29">
        <v>0</v>
      </c>
      <c r="BN471" s="31">
        <f>100*BM471/$V471</f>
        <v>0</v>
      </c>
      <c r="BO471" s="29">
        <f>IF(BN471&gt;$V$8,1,0)</f>
        <v>0</v>
      </c>
      <c r="BP471" s="31">
        <f>IF($I471=BM$16,BN471,0)</f>
        <v>0</v>
      </c>
      <c r="BQ471" s="29">
        <v>0</v>
      </c>
      <c r="BR471" s="31">
        <f>100*BQ471/$V471</f>
        <v>0</v>
      </c>
      <c r="BS471" s="29">
        <f>IF(BR471&gt;$V$8,1,0)</f>
        <v>0</v>
      </c>
      <c r="BT471" s="31">
        <f>IF($I471=BQ$16,BR471,0)</f>
        <v>0</v>
      </c>
      <c r="BU471" s="29">
        <v>0</v>
      </c>
      <c r="BV471" s="31">
        <f>100*BU471/$V471</f>
        <v>0</v>
      </c>
      <c r="BW471" s="29">
        <f>IF(BV471&gt;$V$8,1,0)</f>
        <v>0</v>
      </c>
      <c r="BX471" s="31">
        <f>IF($I471=BU$16,BV471,0)</f>
        <v>0</v>
      </c>
      <c r="BY471" s="29">
        <v>292</v>
      </c>
      <c r="BZ471" s="29">
        <v>0</v>
      </c>
      <c r="CA471" s="28"/>
      <c r="CB471" s="20"/>
      <c r="CC471" s="21"/>
    </row>
    <row r="472" ht="15.75" customHeight="1">
      <c r="A472" t="s" s="32">
        <v>1065</v>
      </c>
      <c r="B472" t="s" s="71">
        <f>_xlfn.IFS(H472=0,F472,K472=1,I472,L472=1,Q472)</f>
        <v>13</v>
      </c>
      <c r="C472" s="72">
        <f>_xlfn.IFS(H472=0,G472,K472=1,J472,L472=1,R472)</f>
        <v>47.4945127759142</v>
      </c>
      <c r="D472" t="s" s="68">
        <v>1001</v>
      </c>
      <c r="E472" s="13"/>
      <c r="F472" t="s" s="74">
        <v>13</v>
      </c>
      <c r="G472" s="81">
        <f>AH472</f>
        <v>47.4945127759142</v>
      </c>
      <c r="H472" s="82">
        <f>K472+L472</f>
        <v>0</v>
      </c>
      <c r="I472" t="s" s="77">
        <v>5</v>
      </c>
      <c r="J472" s="81">
        <f>AB472</f>
        <v>30.0409988818487</v>
      </c>
      <c r="K472" s="13"/>
      <c r="L472" s="13"/>
      <c r="M472" s="13"/>
      <c r="N472" s="13"/>
      <c r="O472" t="s" s="68">
        <v>1066</v>
      </c>
      <c r="P472" t="s" s="68">
        <v>1065</v>
      </c>
      <c r="Q472" t="s" s="78">
        <v>17</v>
      </c>
      <c r="R472" s="83">
        <f>100*S472</f>
        <v>9.1005094</v>
      </c>
      <c r="S472" s="35">
        <v>0.09100509399999999</v>
      </c>
      <c r="T472" s="16"/>
      <c r="U472" s="37">
        <v>70662</v>
      </c>
      <c r="V472" s="37">
        <v>48294</v>
      </c>
      <c r="W472" s="37">
        <v>162</v>
      </c>
      <c r="X472" s="37">
        <v>8429</v>
      </c>
      <c r="Y472" s="37">
        <v>14508</v>
      </c>
      <c r="Z472" s="38">
        <f>100*Y472/$V472</f>
        <v>30.0409988818487</v>
      </c>
      <c r="AA472" s="37">
        <f>IF(Z472&gt;$V$8,1,0)</f>
        <v>0</v>
      </c>
      <c r="AB472" s="38">
        <f>IF($I472=Y$16,Z472,0)</f>
        <v>30.0409988818487</v>
      </c>
      <c r="AC472" s="37">
        <v>3931</v>
      </c>
      <c r="AD472" s="38">
        <f>100*AC472/$V472</f>
        <v>8.13972750238125</v>
      </c>
      <c r="AE472" s="37">
        <f>IF(AD472&gt;$V$8,1,0)</f>
        <v>0</v>
      </c>
      <c r="AF472" s="38">
        <f>IF($I472=AC$16,AD472,0)</f>
        <v>0</v>
      </c>
      <c r="AG472" s="37">
        <v>22937</v>
      </c>
      <c r="AH472" s="38">
        <f>100*AG472/$V472</f>
        <v>47.4945127759142</v>
      </c>
      <c r="AI472" s="37">
        <f>IF(AH472&gt;$V$8,1,0)</f>
        <v>0</v>
      </c>
      <c r="AJ472" s="38">
        <f>IF($I472=AG$16,AH472,0)</f>
        <v>0</v>
      </c>
      <c r="AK472" s="37">
        <v>4395</v>
      </c>
      <c r="AL472" s="38">
        <f>100*AK472/$V472</f>
        <v>9.10050938004721</v>
      </c>
      <c r="AM472" s="37">
        <f>IF(AL472&gt;$V$8,1,0)</f>
        <v>0</v>
      </c>
      <c r="AN472" s="38">
        <f>IF($I472=AK$16,AL472,0)</f>
        <v>0</v>
      </c>
      <c r="AO472" s="37">
        <v>2268</v>
      </c>
      <c r="AP472" s="38">
        <f>100*AO472/$V472</f>
        <v>4.69623555721208</v>
      </c>
      <c r="AQ472" s="37">
        <f>IF(AP472&gt;$V$8,1,0)</f>
        <v>0</v>
      </c>
      <c r="AR472" s="38">
        <f>IF($I472=AO$16,AP472,0)</f>
        <v>0</v>
      </c>
      <c r="AS472" s="37">
        <v>0</v>
      </c>
      <c r="AT472" s="38">
        <f>100*AS472/$V472</f>
        <v>0</v>
      </c>
      <c r="AU472" s="37">
        <f>IF(AT472&gt;$V$8,1,0)</f>
        <v>0</v>
      </c>
      <c r="AV472" s="38">
        <f>IF($I472=AS$16,AT472,0)</f>
        <v>0</v>
      </c>
      <c r="AW472" s="37">
        <v>0</v>
      </c>
      <c r="AX472" s="38">
        <f>100*AW472/$V472</f>
        <v>0</v>
      </c>
      <c r="AY472" s="37">
        <f>IF(AX472&gt;$V$8,1,0)</f>
        <v>0</v>
      </c>
      <c r="AZ472" s="38">
        <f>IF($I472=AW$16,AX472,0)</f>
        <v>0</v>
      </c>
      <c r="BA472" s="37">
        <v>0</v>
      </c>
      <c r="BB472" s="38">
        <f>100*BA472/$V472</f>
        <v>0</v>
      </c>
      <c r="BC472" s="37">
        <f>IF(BB472&gt;$V$8,1,0)</f>
        <v>0</v>
      </c>
      <c r="BD472" s="38">
        <f>IF($I472=BA$16,BB472,0)</f>
        <v>0</v>
      </c>
      <c r="BE472" s="37">
        <v>0</v>
      </c>
      <c r="BF472" s="38">
        <f>100*BE472/$V472</f>
        <v>0</v>
      </c>
      <c r="BG472" s="37">
        <f>IF(BF472&gt;$V$8,1,0)</f>
        <v>0</v>
      </c>
      <c r="BH472" s="38">
        <f>IF($I472=BE$16,BF472,0)</f>
        <v>0</v>
      </c>
      <c r="BI472" s="37">
        <v>0</v>
      </c>
      <c r="BJ472" s="38">
        <f>100*BI472/$V472</f>
        <v>0</v>
      </c>
      <c r="BK472" s="37">
        <f>IF(BJ472&gt;$V$8,1,0)</f>
        <v>0</v>
      </c>
      <c r="BL472" s="38">
        <f>IF($I472=BI$16,BJ472,0)</f>
        <v>0</v>
      </c>
      <c r="BM472" s="37">
        <v>0</v>
      </c>
      <c r="BN472" s="38">
        <f>100*BM472/$V472</f>
        <v>0</v>
      </c>
      <c r="BO472" s="37">
        <f>IF(BN472&gt;$V$8,1,0)</f>
        <v>0</v>
      </c>
      <c r="BP472" s="38">
        <f>IF($I472=BM$16,BN472,0)</f>
        <v>0</v>
      </c>
      <c r="BQ472" s="37">
        <v>0</v>
      </c>
      <c r="BR472" s="38">
        <f>100*BQ472/$V472</f>
        <v>0</v>
      </c>
      <c r="BS472" s="37">
        <f>IF(BR472&gt;$V$8,1,0)</f>
        <v>0</v>
      </c>
      <c r="BT472" s="38">
        <f>IF($I472=BQ$16,BR472,0)</f>
        <v>0</v>
      </c>
      <c r="BU472" s="37">
        <v>0</v>
      </c>
      <c r="BV472" s="38">
        <f>100*BU472/$V472</f>
        <v>0</v>
      </c>
      <c r="BW472" s="37">
        <f>IF(BV472&gt;$V$8,1,0)</f>
        <v>0</v>
      </c>
      <c r="BX472" s="38">
        <f>IF($I472=BU$16,BV472,0)</f>
        <v>0</v>
      </c>
      <c r="BY472" s="37">
        <v>0</v>
      </c>
      <c r="BZ472" s="37">
        <v>0</v>
      </c>
      <c r="CA472" s="16"/>
      <c r="CB472" s="20"/>
      <c r="CC472" s="21"/>
    </row>
    <row r="473" ht="15.75" customHeight="1">
      <c r="A473" t="s" s="32">
        <v>1067</v>
      </c>
      <c r="B473" t="s" s="71">
        <f>_xlfn.IFS(H473=0,F473,K473=1,I473,L473=1,Q473)</f>
        <v>13</v>
      </c>
      <c r="C473" s="72">
        <f>_xlfn.IFS(H473=0,G473,K473=1,J473,L473=1,R473)</f>
        <v>47.0172699775588</v>
      </c>
      <c r="D473" t="s" s="73">
        <v>1001</v>
      </c>
      <c r="E473" s="25"/>
      <c r="F473" t="s" s="74">
        <v>13</v>
      </c>
      <c r="G473" s="75">
        <f>AH473</f>
        <v>47.0172699775588</v>
      </c>
      <c r="H473" s="76">
        <f>K473+L473</f>
        <v>0</v>
      </c>
      <c r="I473" t="s" s="77">
        <v>5</v>
      </c>
      <c r="J473" s="75">
        <f>AB473</f>
        <v>27.587081666504</v>
      </c>
      <c r="K473" s="25"/>
      <c r="L473" s="25"/>
      <c r="M473" s="25"/>
      <c r="N473" s="25"/>
      <c r="O473" t="s" s="73">
        <v>1068</v>
      </c>
      <c r="P473" t="s" s="73">
        <v>1067</v>
      </c>
      <c r="Q473" t="s" s="78">
        <v>17</v>
      </c>
      <c r="R473" s="79">
        <f>100*S473</f>
        <v>16.4777051</v>
      </c>
      <c r="S473" s="80">
        <v>0.164777051</v>
      </c>
      <c r="T473" s="28"/>
      <c r="U473" s="29">
        <v>76741</v>
      </c>
      <c r="V473" s="29">
        <v>51245</v>
      </c>
      <c r="W473" s="29">
        <v>47</v>
      </c>
      <c r="X473" s="29">
        <v>9957</v>
      </c>
      <c r="Y473" s="29">
        <v>14137</v>
      </c>
      <c r="Z473" s="31">
        <f>100*Y473/$V473</f>
        <v>27.587081666504</v>
      </c>
      <c r="AA473" s="29">
        <f>IF(Z473&gt;$V$8,1,0)</f>
        <v>0</v>
      </c>
      <c r="AB473" s="31">
        <f>IF($I473=Y$16,Z473,0)</f>
        <v>27.587081666504</v>
      </c>
      <c r="AC473" s="29">
        <v>2958</v>
      </c>
      <c r="AD473" s="31">
        <f>100*AC473/$V473</f>
        <v>5.77227046541126</v>
      </c>
      <c r="AE473" s="29">
        <f>IF(AD473&gt;$V$8,1,0)</f>
        <v>0</v>
      </c>
      <c r="AF473" s="31">
        <f>IF($I473=AC$16,AD473,0)</f>
        <v>0</v>
      </c>
      <c r="AG473" s="29">
        <v>24094</v>
      </c>
      <c r="AH473" s="31">
        <f>100*AG473/$V473</f>
        <v>47.0172699775588</v>
      </c>
      <c r="AI473" s="29">
        <f>IF(AH473&gt;$V$8,1,0)</f>
        <v>0</v>
      </c>
      <c r="AJ473" s="31">
        <f>IF($I473=AG$16,AH473,0)</f>
        <v>0</v>
      </c>
      <c r="AK473" s="29">
        <v>8444</v>
      </c>
      <c r="AL473" s="31">
        <f>100*AK473/$V473</f>
        <v>16.4777051419651</v>
      </c>
      <c r="AM473" s="29">
        <f>IF(AL473&gt;$V$8,1,0)</f>
        <v>0</v>
      </c>
      <c r="AN473" s="31">
        <f>IF($I473=AK$16,AL473,0)</f>
        <v>0</v>
      </c>
      <c r="AO473" s="29">
        <v>1335</v>
      </c>
      <c r="AP473" s="31">
        <f>100*AO473/$V473</f>
        <v>2.60513220802029</v>
      </c>
      <c r="AQ473" s="29">
        <f>IF(AP473&gt;$V$8,1,0)</f>
        <v>0</v>
      </c>
      <c r="AR473" s="31">
        <f>IF($I473=AO$16,AP473,0)</f>
        <v>0</v>
      </c>
      <c r="AS473" s="29">
        <v>0</v>
      </c>
      <c r="AT473" s="31">
        <f>100*AS473/$V473</f>
        <v>0</v>
      </c>
      <c r="AU473" s="29">
        <f>IF(AT473&gt;$V$8,1,0)</f>
        <v>0</v>
      </c>
      <c r="AV473" s="31">
        <f>IF($I473=AS$16,AT473,0)</f>
        <v>0</v>
      </c>
      <c r="AW473" s="29">
        <v>0</v>
      </c>
      <c r="AX473" s="31">
        <f>100*AW473/$V473</f>
        <v>0</v>
      </c>
      <c r="AY473" s="29">
        <f>IF(AX473&gt;$V$8,1,0)</f>
        <v>0</v>
      </c>
      <c r="AZ473" s="31">
        <f>IF($I473=AW$16,AX473,0)</f>
        <v>0</v>
      </c>
      <c r="BA473" s="29">
        <v>0</v>
      </c>
      <c r="BB473" s="31">
        <f>100*BA473/$V473</f>
        <v>0</v>
      </c>
      <c r="BC473" s="29">
        <f>IF(BB473&gt;$V$8,1,0)</f>
        <v>0</v>
      </c>
      <c r="BD473" s="31">
        <f>IF($I473=BA$16,BB473,0)</f>
        <v>0</v>
      </c>
      <c r="BE473" s="29">
        <v>0</v>
      </c>
      <c r="BF473" s="31">
        <f>100*BE473/$V473</f>
        <v>0</v>
      </c>
      <c r="BG473" s="29">
        <f>IF(BF473&gt;$V$8,1,0)</f>
        <v>0</v>
      </c>
      <c r="BH473" s="31">
        <f>IF($I473=BE$16,BF473,0)</f>
        <v>0</v>
      </c>
      <c r="BI473" s="29">
        <v>0</v>
      </c>
      <c r="BJ473" s="31">
        <f>100*BI473/$V473</f>
        <v>0</v>
      </c>
      <c r="BK473" s="29">
        <f>IF(BJ473&gt;$V$8,1,0)</f>
        <v>0</v>
      </c>
      <c r="BL473" s="31">
        <f>IF($I473=BI$16,BJ473,0)</f>
        <v>0</v>
      </c>
      <c r="BM473" s="29">
        <v>0</v>
      </c>
      <c r="BN473" s="31">
        <f>100*BM473/$V473</f>
        <v>0</v>
      </c>
      <c r="BO473" s="29">
        <f>IF(BN473&gt;$V$8,1,0)</f>
        <v>0</v>
      </c>
      <c r="BP473" s="31">
        <f>IF($I473=BM$16,BN473,0)</f>
        <v>0</v>
      </c>
      <c r="BQ473" s="29">
        <v>0</v>
      </c>
      <c r="BR473" s="31">
        <f>100*BQ473/$V473</f>
        <v>0</v>
      </c>
      <c r="BS473" s="29">
        <f>IF(BR473&gt;$V$8,1,0)</f>
        <v>0</v>
      </c>
      <c r="BT473" s="31">
        <f>IF($I473=BQ$16,BR473,0)</f>
        <v>0</v>
      </c>
      <c r="BU473" s="29">
        <v>0</v>
      </c>
      <c r="BV473" s="31">
        <f>100*BU473/$V473</f>
        <v>0</v>
      </c>
      <c r="BW473" s="29">
        <f>IF(BV473&gt;$V$8,1,0)</f>
        <v>0</v>
      </c>
      <c r="BX473" s="31">
        <f>IF($I473=BU$16,BV473,0)</f>
        <v>0</v>
      </c>
      <c r="BY473" s="29">
        <v>0</v>
      </c>
      <c r="BZ473" s="29">
        <v>0</v>
      </c>
      <c r="CA473" s="28"/>
      <c r="CB473" s="20"/>
      <c r="CC473" s="21"/>
    </row>
    <row r="474" ht="15.75" customHeight="1">
      <c r="A474" t="s" s="32">
        <v>1069</v>
      </c>
      <c r="B474" t="s" s="71">
        <f>_xlfn.IFS(H474=0,F474,K474=1,I474,L474=1,Q474)</f>
        <v>29</v>
      </c>
      <c r="C474" s="72">
        <f>_xlfn.IFS(H474=0,G474,K474=1,J474,L474=1,R474)</f>
        <v>46.9482959699365</v>
      </c>
      <c r="D474" t="s" s="68">
        <v>1001</v>
      </c>
      <c r="E474" s="13"/>
      <c r="F474" t="s" s="74">
        <v>29</v>
      </c>
      <c r="G474" s="81">
        <f>AX474</f>
        <v>46.9482959699365</v>
      </c>
      <c r="H474" s="82">
        <f>K474+L474</f>
        <v>0</v>
      </c>
      <c r="I474" t="s" s="77">
        <v>13</v>
      </c>
      <c r="J474" s="81">
        <f>AJ474</f>
        <v>15.0079910155069</v>
      </c>
      <c r="K474" s="13"/>
      <c r="L474" s="13"/>
      <c r="M474" s="13"/>
      <c r="N474" s="13"/>
      <c r="O474" t="s" s="68">
        <v>1070</v>
      </c>
      <c r="P474" t="s" s="68">
        <v>1069</v>
      </c>
      <c r="Q474" t="s" s="78">
        <v>9</v>
      </c>
      <c r="R474" s="83">
        <f>100*S474</f>
        <v>11.6323269</v>
      </c>
      <c r="S474" s="35">
        <v>0.116323269</v>
      </c>
      <c r="T474" s="16"/>
      <c r="U474" s="37">
        <v>75690</v>
      </c>
      <c r="V474" s="37">
        <v>46302</v>
      </c>
      <c r="W474" s="37">
        <v>155</v>
      </c>
      <c r="X474" s="37">
        <v>14789</v>
      </c>
      <c r="Y474" s="37">
        <v>4763</v>
      </c>
      <c r="Z474" s="38">
        <f>100*Y474/$V474</f>
        <v>10.2868126646797</v>
      </c>
      <c r="AA474" s="37">
        <f>IF(Z474&gt;$V$8,1,0)</f>
        <v>0</v>
      </c>
      <c r="AB474" s="38">
        <f>IF($I474=Y$16,Z474,0)</f>
        <v>0</v>
      </c>
      <c r="AC474" s="37">
        <v>5386</v>
      </c>
      <c r="AD474" s="38">
        <f>100*AC474/$V474</f>
        <v>11.6323268973262</v>
      </c>
      <c r="AE474" s="37">
        <f>IF(AD474&gt;$V$8,1,0)</f>
        <v>0</v>
      </c>
      <c r="AF474" s="38">
        <f>IF($I474=AC$16,AD474,0)</f>
        <v>0</v>
      </c>
      <c r="AG474" s="37">
        <v>6949</v>
      </c>
      <c r="AH474" s="38">
        <f>100*AG474/$V474</f>
        <v>15.0079910155069</v>
      </c>
      <c r="AI474" s="37">
        <f>IF(AH474&gt;$V$8,1,0)</f>
        <v>0</v>
      </c>
      <c r="AJ474" s="38">
        <f>IF($I474=AG$16,AH474,0)</f>
        <v>15.0079910155069</v>
      </c>
      <c r="AK474" s="37">
        <v>5374</v>
      </c>
      <c r="AL474" s="38">
        <f>100*AK474/$V474</f>
        <v>11.6064100902769</v>
      </c>
      <c r="AM474" s="37">
        <f>IF(AL474&gt;$V$8,1,0)</f>
        <v>0</v>
      </c>
      <c r="AN474" s="38">
        <f>IF($I474=AK$16,AL474,0)</f>
        <v>0</v>
      </c>
      <c r="AO474" s="37">
        <v>1864</v>
      </c>
      <c r="AP474" s="38">
        <f>100*AO474/$V474</f>
        <v>4.02574402833571</v>
      </c>
      <c r="AQ474" s="37">
        <f>IF(AP474&gt;$V$8,1,0)</f>
        <v>0</v>
      </c>
      <c r="AR474" s="38">
        <f>IF($I474=AO$16,AP474,0)</f>
        <v>0</v>
      </c>
      <c r="AS474" s="37">
        <v>0</v>
      </c>
      <c r="AT474" s="38">
        <f>100*AS474/$V474</f>
        <v>0</v>
      </c>
      <c r="AU474" s="37">
        <f>IF(AT474&gt;$V$8,1,0)</f>
        <v>0</v>
      </c>
      <c r="AV474" s="38">
        <f>IF($I474=AS$16,AT474,0)</f>
        <v>0</v>
      </c>
      <c r="AW474" s="37">
        <v>21738</v>
      </c>
      <c r="AX474" s="38">
        <f>100*AW474/$V474</f>
        <v>46.9482959699365</v>
      </c>
      <c r="AY474" s="37">
        <f>IF(AX474&gt;$V$8,1,0)</f>
        <v>0</v>
      </c>
      <c r="AZ474" s="38">
        <f>IF($I474=AW$16,AX474,0)</f>
        <v>0</v>
      </c>
      <c r="BA474" s="37">
        <v>0</v>
      </c>
      <c r="BB474" s="38">
        <f>100*BA474/$V474</f>
        <v>0</v>
      </c>
      <c r="BC474" s="37">
        <f>IF(BB474&gt;$V$8,1,0)</f>
        <v>0</v>
      </c>
      <c r="BD474" s="38">
        <f>IF($I474=BA$16,BB474,0)</f>
        <v>0</v>
      </c>
      <c r="BE474" s="37">
        <v>0</v>
      </c>
      <c r="BF474" s="38">
        <f>100*BE474/$V474</f>
        <v>0</v>
      </c>
      <c r="BG474" s="37">
        <f>IF(BF474&gt;$V$8,1,0)</f>
        <v>0</v>
      </c>
      <c r="BH474" s="38">
        <f>IF($I474=BE$16,BF474,0)</f>
        <v>0</v>
      </c>
      <c r="BI474" s="37">
        <v>0</v>
      </c>
      <c r="BJ474" s="38">
        <f>100*BI474/$V474</f>
        <v>0</v>
      </c>
      <c r="BK474" s="37">
        <f>IF(BJ474&gt;$V$8,1,0)</f>
        <v>0</v>
      </c>
      <c r="BL474" s="38">
        <f>IF($I474=BI$16,BJ474,0)</f>
        <v>0</v>
      </c>
      <c r="BM474" s="37">
        <v>0</v>
      </c>
      <c r="BN474" s="38">
        <f>100*BM474/$V474</f>
        <v>0</v>
      </c>
      <c r="BO474" s="37">
        <f>IF(BN474&gt;$V$8,1,0)</f>
        <v>0</v>
      </c>
      <c r="BP474" s="38">
        <f>IF($I474=BM$16,BN474,0)</f>
        <v>0</v>
      </c>
      <c r="BQ474" s="37">
        <v>0</v>
      </c>
      <c r="BR474" s="38">
        <f>100*BQ474/$V474</f>
        <v>0</v>
      </c>
      <c r="BS474" s="37">
        <f>IF(BR474&gt;$V$8,1,0)</f>
        <v>0</v>
      </c>
      <c r="BT474" s="38">
        <f>IF($I474=BQ$16,BR474,0)</f>
        <v>0</v>
      </c>
      <c r="BU474" s="37">
        <v>0</v>
      </c>
      <c r="BV474" s="38">
        <f>100*BU474/$V474</f>
        <v>0</v>
      </c>
      <c r="BW474" s="37">
        <f>IF(BV474&gt;$V$8,1,0)</f>
        <v>0</v>
      </c>
      <c r="BX474" s="38">
        <f>IF($I474=BU$16,BV474,0)</f>
        <v>0</v>
      </c>
      <c r="BY474" s="37">
        <v>0</v>
      </c>
      <c r="BZ474" s="37">
        <v>0</v>
      </c>
      <c r="CA474" s="16"/>
      <c r="CB474" s="20"/>
      <c r="CC474" s="21"/>
    </row>
    <row r="475" ht="15.75" customHeight="1">
      <c r="A475" t="s" s="32">
        <v>1071</v>
      </c>
      <c r="B475" t="s" s="71">
        <f>_xlfn.IFS(H475=0,F475,K475=1,I475,L475=1,Q475)</f>
        <v>13</v>
      </c>
      <c r="C475" s="72">
        <f>_xlfn.IFS(H475=0,G475,K475=1,J475,L475=1,R475)</f>
        <v>46.8988246505718</v>
      </c>
      <c r="D475" t="s" s="73">
        <v>1001</v>
      </c>
      <c r="E475" s="25"/>
      <c r="F475" t="s" s="74">
        <v>13</v>
      </c>
      <c r="G475" s="75">
        <f>AH475</f>
        <v>46.8988246505718</v>
      </c>
      <c r="H475" s="76">
        <f>K475+L475</f>
        <v>0</v>
      </c>
      <c r="I475" t="s" s="77">
        <v>5</v>
      </c>
      <c r="J475" s="75">
        <f>AB475</f>
        <v>24.8193297331639</v>
      </c>
      <c r="K475" s="25"/>
      <c r="L475" s="25"/>
      <c r="M475" s="25"/>
      <c r="N475" s="25"/>
      <c r="O475" t="s" s="73">
        <v>1072</v>
      </c>
      <c r="P475" t="s" s="73">
        <v>1071</v>
      </c>
      <c r="Q475" t="s" s="78">
        <v>17</v>
      </c>
      <c r="R475" s="79">
        <f>100*S475</f>
        <v>13.1253971</v>
      </c>
      <c r="S475" s="80">
        <v>0.131253971</v>
      </c>
      <c r="T475" s="28"/>
      <c r="U475" s="29">
        <v>72051</v>
      </c>
      <c r="V475" s="29">
        <v>50368</v>
      </c>
      <c r="W475" s="29">
        <v>149</v>
      </c>
      <c r="X475" s="29">
        <v>11121</v>
      </c>
      <c r="Y475" s="29">
        <v>12501</v>
      </c>
      <c r="Z475" s="31">
        <f>100*Y475/$V475</f>
        <v>24.8193297331639</v>
      </c>
      <c r="AA475" s="29">
        <f>IF(Z475&gt;$V$8,1,0)</f>
        <v>0</v>
      </c>
      <c r="AB475" s="31">
        <f>IF($I475=Y$16,Z475,0)</f>
        <v>24.8193297331639</v>
      </c>
      <c r="AC475" s="29">
        <v>3527</v>
      </c>
      <c r="AD475" s="31">
        <f>100*AC475/$V475</f>
        <v>7.00246188055909</v>
      </c>
      <c r="AE475" s="29">
        <f>IF(AD475&gt;$V$8,1,0)</f>
        <v>0</v>
      </c>
      <c r="AF475" s="31">
        <f>IF($I475=AC$16,AD475,0)</f>
        <v>0</v>
      </c>
      <c r="AG475" s="29">
        <v>23622</v>
      </c>
      <c r="AH475" s="31">
        <f>100*AG475/$V475</f>
        <v>46.8988246505718</v>
      </c>
      <c r="AI475" s="29">
        <f>IF(AH475&gt;$V$8,1,0)</f>
        <v>0</v>
      </c>
      <c r="AJ475" s="31">
        <f>IF($I475=AG$16,AH475,0)</f>
        <v>0</v>
      </c>
      <c r="AK475" s="29">
        <v>6611</v>
      </c>
      <c r="AL475" s="31">
        <f>100*AK475/$V475</f>
        <v>13.1253970775095</v>
      </c>
      <c r="AM475" s="29">
        <f>IF(AL475&gt;$V$8,1,0)</f>
        <v>0</v>
      </c>
      <c r="AN475" s="31">
        <f>IF($I475=AK$16,AL475,0)</f>
        <v>0</v>
      </c>
      <c r="AO475" s="29">
        <v>2068</v>
      </c>
      <c r="AP475" s="31">
        <f>100*AO475/$V475</f>
        <v>4.10578144853875</v>
      </c>
      <c r="AQ475" s="29">
        <f>IF(AP475&gt;$V$8,1,0)</f>
        <v>0</v>
      </c>
      <c r="AR475" s="31">
        <f>IF($I475=AO$16,AP475,0)</f>
        <v>0</v>
      </c>
      <c r="AS475" s="29">
        <v>0</v>
      </c>
      <c r="AT475" s="31">
        <f>100*AS475/$V475</f>
        <v>0</v>
      </c>
      <c r="AU475" s="29">
        <f>IF(AT475&gt;$V$8,1,0)</f>
        <v>0</v>
      </c>
      <c r="AV475" s="31">
        <f>IF($I475=AS$16,AT475,0)</f>
        <v>0</v>
      </c>
      <c r="AW475" s="29">
        <v>0</v>
      </c>
      <c r="AX475" s="31">
        <f>100*AW475/$V475</f>
        <v>0</v>
      </c>
      <c r="AY475" s="29">
        <f>IF(AX475&gt;$V$8,1,0)</f>
        <v>0</v>
      </c>
      <c r="AZ475" s="31">
        <f>IF($I475=AW$16,AX475,0)</f>
        <v>0</v>
      </c>
      <c r="BA475" s="29">
        <v>0</v>
      </c>
      <c r="BB475" s="31">
        <f>100*BA475/$V475</f>
        <v>0</v>
      </c>
      <c r="BC475" s="29">
        <f>IF(BB475&gt;$V$8,1,0)</f>
        <v>0</v>
      </c>
      <c r="BD475" s="31">
        <f>IF($I475=BA$16,BB475,0)</f>
        <v>0</v>
      </c>
      <c r="BE475" s="29">
        <v>0</v>
      </c>
      <c r="BF475" s="31">
        <f>100*BE475/$V475</f>
        <v>0</v>
      </c>
      <c r="BG475" s="29">
        <f>IF(BF475&gt;$V$8,1,0)</f>
        <v>0</v>
      </c>
      <c r="BH475" s="31">
        <f>IF($I475=BE$16,BF475,0)</f>
        <v>0</v>
      </c>
      <c r="BI475" s="29">
        <v>0</v>
      </c>
      <c r="BJ475" s="31">
        <f>100*BI475/$V475</f>
        <v>0</v>
      </c>
      <c r="BK475" s="29">
        <f>IF(BJ475&gt;$V$8,1,0)</f>
        <v>0</v>
      </c>
      <c r="BL475" s="31">
        <f>IF($I475=BI$16,BJ475,0)</f>
        <v>0</v>
      </c>
      <c r="BM475" s="29">
        <v>0</v>
      </c>
      <c r="BN475" s="31">
        <f>100*BM475/$V475</f>
        <v>0</v>
      </c>
      <c r="BO475" s="29">
        <f>IF(BN475&gt;$V$8,1,0)</f>
        <v>0</v>
      </c>
      <c r="BP475" s="31">
        <f>IF($I475=BM$16,BN475,0)</f>
        <v>0</v>
      </c>
      <c r="BQ475" s="29">
        <v>0</v>
      </c>
      <c r="BR475" s="31">
        <f>100*BQ475/$V475</f>
        <v>0</v>
      </c>
      <c r="BS475" s="29">
        <f>IF(BR475&gt;$V$8,1,0)</f>
        <v>0</v>
      </c>
      <c r="BT475" s="31">
        <f>IF($I475=BQ$16,BR475,0)</f>
        <v>0</v>
      </c>
      <c r="BU475" s="29">
        <v>0</v>
      </c>
      <c r="BV475" s="31">
        <f>100*BU475/$V475</f>
        <v>0</v>
      </c>
      <c r="BW475" s="29">
        <f>IF(BV475&gt;$V$8,1,0)</f>
        <v>0</v>
      </c>
      <c r="BX475" s="31">
        <f>IF($I475=BU$16,BV475,0)</f>
        <v>0</v>
      </c>
      <c r="BY475" s="29">
        <v>0</v>
      </c>
      <c r="BZ475" s="29">
        <v>0</v>
      </c>
      <c r="CA475" s="28"/>
      <c r="CB475" s="20"/>
      <c r="CC475" s="21"/>
    </row>
    <row r="476" ht="15.75" customHeight="1">
      <c r="A476" t="s" s="32">
        <v>1073</v>
      </c>
      <c r="B476" t="s" s="71">
        <f>_xlfn.IFS(H476=0,F476,K476=1,I476,L476=1,Q476)</f>
        <v>13</v>
      </c>
      <c r="C476" s="72">
        <f>_xlfn.IFS(H476=0,G476,K476=1,J476,L476=1,R476)</f>
        <v>46.8324678874009</v>
      </c>
      <c r="D476" t="s" s="68">
        <v>1001</v>
      </c>
      <c r="E476" s="13"/>
      <c r="F476" t="s" s="74">
        <v>13</v>
      </c>
      <c r="G476" s="81">
        <f>AH476</f>
        <v>46.8324678874009</v>
      </c>
      <c r="H476" s="82">
        <f>K476+L476</f>
        <v>0</v>
      </c>
      <c r="I476" t="s" s="77">
        <v>5</v>
      </c>
      <c r="J476" s="81">
        <f>AB476</f>
        <v>27.4446570101121</v>
      </c>
      <c r="K476" s="13"/>
      <c r="L476" s="13"/>
      <c r="M476" s="13"/>
      <c r="N476" s="13"/>
      <c r="O476" t="s" s="68">
        <v>1074</v>
      </c>
      <c r="P476" t="s" s="68">
        <v>1073</v>
      </c>
      <c r="Q476" t="s" s="78">
        <v>9</v>
      </c>
      <c r="R476" s="83">
        <f>100*S476</f>
        <v>11.1250797</v>
      </c>
      <c r="S476" s="35">
        <v>0.111250797</v>
      </c>
      <c r="T476" s="16"/>
      <c r="U476" s="37">
        <v>77327</v>
      </c>
      <c r="V476" s="37">
        <v>54885</v>
      </c>
      <c r="W476" s="37">
        <v>228</v>
      </c>
      <c r="X476" s="37">
        <v>10641</v>
      </c>
      <c r="Y476" s="37">
        <v>15063</v>
      </c>
      <c r="Z476" s="38">
        <f>100*Y476/$V476</f>
        <v>27.4446570101121</v>
      </c>
      <c r="AA476" s="37">
        <f>IF(Z476&gt;$V$8,1,0)</f>
        <v>0</v>
      </c>
      <c r="AB476" s="38">
        <f>IF($I476=Y$16,Z476,0)</f>
        <v>27.4446570101121</v>
      </c>
      <c r="AC476" s="37">
        <v>6106</v>
      </c>
      <c r="AD476" s="38">
        <f>100*AC476/$V476</f>
        <v>11.1250797121254</v>
      </c>
      <c r="AE476" s="37">
        <f>IF(AD476&gt;$V$8,1,0)</f>
        <v>0</v>
      </c>
      <c r="AF476" s="38">
        <f>IF($I476=AC$16,AD476,0)</f>
        <v>0</v>
      </c>
      <c r="AG476" s="37">
        <v>25704</v>
      </c>
      <c r="AH476" s="38">
        <f>100*AG476/$V476</f>
        <v>46.8324678874009</v>
      </c>
      <c r="AI476" s="37">
        <f>IF(AH476&gt;$V$8,1,0)</f>
        <v>0</v>
      </c>
      <c r="AJ476" s="38">
        <f>IF($I476=AG$16,AH476,0)</f>
        <v>0</v>
      </c>
      <c r="AK476" s="37">
        <v>4897</v>
      </c>
      <c r="AL476" s="38">
        <f>100*AK476/$V476</f>
        <v>8.922292065227291</v>
      </c>
      <c r="AM476" s="37">
        <f>IF(AL476&gt;$V$8,1,0)</f>
        <v>0</v>
      </c>
      <c r="AN476" s="38">
        <f>IF($I476=AK$16,AL476,0)</f>
        <v>0</v>
      </c>
      <c r="AO476" s="37">
        <v>2656</v>
      </c>
      <c r="AP476" s="38">
        <f>100*AO476/$V476</f>
        <v>4.8392092557165</v>
      </c>
      <c r="AQ476" s="37">
        <f>IF(AP476&gt;$V$8,1,0)</f>
        <v>0</v>
      </c>
      <c r="AR476" s="38">
        <f>IF($I476=AO$16,AP476,0)</f>
        <v>0</v>
      </c>
      <c r="AS476" s="37">
        <v>0</v>
      </c>
      <c r="AT476" s="38">
        <f>100*AS476/$V476</f>
        <v>0</v>
      </c>
      <c r="AU476" s="37">
        <f>IF(AT476&gt;$V$8,1,0)</f>
        <v>0</v>
      </c>
      <c r="AV476" s="38">
        <f>IF($I476=AS$16,AT476,0)</f>
        <v>0</v>
      </c>
      <c r="AW476" s="37">
        <v>0</v>
      </c>
      <c r="AX476" s="38">
        <f>100*AW476/$V476</f>
        <v>0</v>
      </c>
      <c r="AY476" s="37">
        <f>IF(AX476&gt;$V$8,1,0)</f>
        <v>0</v>
      </c>
      <c r="AZ476" s="38">
        <f>IF($I476=AW$16,AX476,0)</f>
        <v>0</v>
      </c>
      <c r="BA476" s="37">
        <v>0</v>
      </c>
      <c r="BB476" s="38">
        <f>100*BA476/$V476</f>
        <v>0</v>
      </c>
      <c r="BC476" s="37">
        <f>IF(BB476&gt;$V$8,1,0)</f>
        <v>0</v>
      </c>
      <c r="BD476" s="38">
        <f>IF($I476=BA$16,BB476,0)</f>
        <v>0</v>
      </c>
      <c r="BE476" s="37">
        <v>0</v>
      </c>
      <c r="BF476" s="38">
        <f>100*BE476/$V476</f>
        <v>0</v>
      </c>
      <c r="BG476" s="37">
        <f>IF(BF476&gt;$V$8,1,0)</f>
        <v>0</v>
      </c>
      <c r="BH476" s="38">
        <f>IF($I476=BE$16,BF476,0)</f>
        <v>0</v>
      </c>
      <c r="BI476" s="37">
        <v>0</v>
      </c>
      <c r="BJ476" s="38">
        <f>100*BI476/$V476</f>
        <v>0</v>
      </c>
      <c r="BK476" s="37">
        <f>IF(BJ476&gt;$V$8,1,0)</f>
        <v>0</v>
      </c>
      <c r="BL476" s="38">
        <f>IF($I476=BI$16,BJ476,0)</f>
        <v>0</v>
      </c>
      <c r="BM476" s="37">
        <v>0</v>
      </c>
      <c r="BN476" s="38">
        <f>100*BM476/$V476</f>
        <v>0</v>
      </c>
      <c r="BO476" s="37">
        <f>IF(BN476&gt;$V$8,1,0)</f>
        <v>0</v>
      </c>
      <c r="BP476" s="38">
        <f>IF($I476=BM$16,BN476,0)</f>
        <v>0</v>
      </c>
      <c r="BQ476" s="37">
        <v>0</v>
      </c>
      <c r="BR476" s="38">
        <f>100*BQ476/$V476</f>
        <v>0</v>
      </c>
      <c r="BS476" s="37">
        <f>IF(BR476&gt;$V$8,1,0)</f>
        <v>0</v>
      </c>
      <c r="BT476" s="38">
        <f>IF($I476=BQ$16,BR476,0)</f>
        <v>0</v>
      </c>
      <c r="BU476" s="37">
        <v>0</v>
      </c>
      <c r="BV476" s="38">
        <f>100*BU476/$V476</f>
        <v>0</v>
      </c>
      <c r="BW476" s="37">
        <f>IF(BV476&gt;$V$8,1,0)</f>
        <v>0</v>
      </c>
      <c r="BX476" s="38">
        <f>IF($I476=BU$16,BV476,0)</f>
        <v>0</v>
      </c>
      <c r="BY476" s="37">
        <v>0</v>
      </c>
      <c r="BZ476" s="37">
        <v>0</v>
      </c>
      <c r="CA476" s="16"/>
      <c r="CB476" s="20"/>
      <c r="CC476" s="21"/>
    </row>
    <row r="477" ht="15.75" customHeight="1">
      <c r="A477" t="s" s="32">
        <v>1075</v>
      </c>
      <c r="B477" t="s" s="71">
        <f>_xlfn.IFS(H477=0,F477,K477=1,I477,L477=1,Q477)</f>
        <v>13</v>
      </c>
      <c r="C477" s="72">
        <f>_xlfn.IFS(H477=0,G477,K477=1,J477,L477=1,R477)</f>
        <v>46.6795450513493</v>
      </c>
      <c r="D477" t="s" s="73">
        <v>1001</v>
      </c>
      <c r="E477" s="25"/>
      <c r="F477" t="s" s="74">
        <v>13</v>
      </c>
      <c r="G477" s="75">
        <f>AH477</f>
        <v>46.6795450513493</v>
      </c>
      <c r="H477" s="76">
        <f>K477+L477</f>
        <v>0</v>
      </c>
      <c r="I477" t="s" s="77">
        <v>5</v>
      </c>
      <c r="J477" s="75">
        <f>AB477</f>
        <v>22.5621414913958</v>
      </c>
      <c r="K477" s="25"/>
      <c r="L477" s="25"/>
      <c r="M477" s="25"/>
      <c r="N477" s="25"/>
      <c r="O477" t="s" s="73">
        <v>1076</v>
      </c>
      <c r="P477" t="s" s="73">
        <v>1075</v>
      </c>
      <c r="Q477" t="s" s="78">
        <v>9</v>
      </c>
      <c r="R477" s="79">
        <f>100*S477</f>
        <v>15.5900731</v>
      </c>
      <c r="S477" s="80">
        <v>0.155900731</v>
      </c>
      <c r="T477" s="28"/>
      <c r="U477" s="29">
        <v>74383</v>
      </c>
      <c r="V477" s="29">
        <v>50731</v>
      </c>
      <c r="W477" s="29">
        <v>110</v>
      </c>
      <c r="X477" s="29">
        <v>12235</v>
      </c>
      <c r="Y477" s="29">
        <v>11446</v>
      </c>
      <c r="Z477" s="31">
        <f>100*Y477/$V477</f>
        <v>22.5621414913958</v>
      </c>
      <c r="AA477" s="29">
        <f>IF(Z477&gt;$V$8,1,0)</f>
        <v>0</v>
      </c>
      <c r="AB477" s="31">
        <f>IF($I477=Y$16,Z477,0)</f>
        <v>22.5621414913958</v>
      </c>
      <c r="AC477" s="29">
        <v>7909</v>
      </c>
      <c r="AD477" s="31">
        <f>100*AC477/$V477</f>
        <v>15.5900731308273</v>
      </c>
      <c r="AE477" s="29">
        <f>IF(AD477&gt;$V$8,1,0)</f>
        <v>0</v>
      </c>
      <c r="AF477" s="31">
        <f>IF($I477=AC$16,AD477,0)</f>
        <v>0</v>
      </c>
      <c r="AG477" s="29">
        <v>23681</v>
      </c>
      <c r="AH477" s="31">
        <f>100*AG477/$V477</f>
        <v>46.6795450513493</v>
      </c>
      <c r="AI477" s="29">
        <f>IF(AH477&gt;$V$8,1,0)</f>
        <v>0</v>
      </c>
      <c r="AJ477" s="31">
        <f>IF($I477=AG$16,AH477,0)</f>
        <v>0</v>
      </c>
      <c r="AK477" s="29">
        <v>5149</v>
      </c>
      <c r="AL477" s="31">
        <f>100*AK477/$V477</f>
        <v>10.1496126628689</v>
      </c>
      <c r="AM477" s="29">
        <f>IF(AL477&gt;$V$8,1,0)</f>
        <v>0</v>
      </c>
      <c r="AN477" s="31">
        <f>IF($I477=AK$16,AL477,0)</f>
        <v>0</v>
      </c>
      <c r="AO477" s="29">
        <v>1630</v>
      </c>
      <c r="AP477" s="31">
        <f>100*AO477/$V477</f>
        <v>3.21302556622184</v>
      </c>
      <c r="AQ477" s="29">
        <f>IF(AP477&gt;$V$8,1,0)</f>
        <v>0</v>
      </c>
      <c r="AR477" s="31">
        <f>IF($I477=AO$16,AP477,0)</f>
        <v>0</v>
      </c>
      <c r="AS477" s="29">
        <v>0</v>
      </c>
      <c r="AT477" s="31">
        <f>100*AS477/$V477</f>
        <v>0</v>
      </c>
      <c r="AU477" s="29">
        <f>IF(AT477&gt;$V$8,1,0)</f>
        <v>0</v>
      </c>
      <c r="AV477" s="31">
        <f>IF($I477=AS$16,AT477,0)</f>
        <v>0</v>
      </c>
      <c r="AW477" s="29">
        <v>0</v>
      </c>
      <c r="AX477" s="31">
        <f>100*AW477/$V477</f>
        <v>0</v>
      </c>
      <c r="AY477" s="29">
        <f>IF(AX477&gt;$V$8,1,0)</f>
        <v>0</v>
      </c>
      <c r="AZ477" s="31">
        <f>IF($I477=AW$16,AX477,0)</f>
        <v>0</v>
      </c>
      <c r="BA477" s="29">
        <v>0</v>
      </c>
      <c r="BB477" s="31">
        <f>100*BA477/$V477</f>
        <v>0</v>
      </c>
      <c r="BC477" s="29">
        <f>IF(BB477&gt;$V$8,1,0)</f>
        <v>0</v>
      </c>
      <c r="BD477" s="31">
        <f>IF($I477=BA$16,BB477,0)</f>
        <v>0</v>
      </c>
      <c r="BE477" s="29">
        <v>0</v>
      </c>
      <c r="BF477" s="31">
        <f>100*BE477/$V477</f>
        <v>0</v>
      </c>
      <c r="BG477" s="29">
        <f>IF(BF477&gt;$V$8,1,0)</f>
        <v>0</v>
      </c>
      <c r="BH477" s="31">
        <f>IF($I477=BE$16,BF477,0)</f>
        <v>0</v>
      </c>
      <c r="BI477" s="29">
        <v>0</v>
      </c>
      <c r="BJ477" s="31">
        <f>100*BI477/$V477</f>
        <v>0</v>
      </c>
      <c r="BK477" s="29">
        <f>IF(BJ477&gt;$V$8,1,0)</f>
        <v>0</v>
      </c>
      <c r="BL477" s="31">
        <f>IF($I477=BI$16,BJ477,0)</f>
        <v>0</v>
      </c>
      <c r="BM477" s="29">
        <v>0</v>
      </c>
      <c r="BN477" s="31">
        <f>100*BM477/$V477</f>
        <v>0</v>
      </c>
      <c r="BO477" s="29">
        <f>IF(BN477&gt;$V$8,1,0)</f>
        <v>0</v>
      </c>
      <c r="BP477" s="31">
        <f>IF($I477=BM$16,BN477,0)</f>
        <v>0</v>
      </c>
      <c r="BQ477" s="29">
        <v>0</v>
      </c>
      <c r="BR477" s="31">
        <f>100*BQ477/$V477</f>
        <v>0</v>
      </c>
      <c r="BS477" s="29">
        <f>IF(BR477&gt;$V$8,1,0)</f>
        <v>0</v>
      </c>
      <c r="BT477" s="31">
        <f>IF($I477=BQ$16,BR477,0)</f>
        <v>0</v>
      </c>
      <c r="BU477" s="29">
        <v>0</v>
      </c>
      <c r="BV477" s="31">
        <f>100*BU477/$V477</f>
        <v>0</v>
      </c>
      <c r="BW477" s="29">
        <f>IF(BV477&gt;$V$8,1,0)</f>
        <v>0</v>
      </c>
      <c r="BX477" s="31">
        <f>IF($I477=BU$16,BV477,0)</f>
        <v>0</v>
      </c>
      <c r="BY477" s="29">
        <v>0</v>
      </c>
      <c r="BZ477" s="29">
        <v>0</v>
      </c>
      <c r="CA477" s="28"/>
      <c r="CB477" s="20"/>
      <c r="CC477" s="21"/>
    </row>
    <row r="478" ht="15.75" customHeight="1">
      <c r="A478" t="s" s="32">
        <v>1077</v>
      </c>
      <c r="B478" t="s" s="71">
        <f>_xlfn.IFS(H478=0,F478,K478=1,I478,L478=1,Q478)</f>
        <v>5</v>
      </c>
      <c r="C478" s="72">
        <f>_xlfn.IFS(H478=0,G478,K478=1,J478,L478=1,R478)</f>
        <v>46.481178396072</v>
      </c>
      <c r="D478" t="s" s="68">
        <v>1001</v>
      </c>
      <c r="E478" s="13"/>
      <c r="F478" t="s" s="74">
        <v>5</v>
      </c>
      <c r="G478" s="81">
        <f>Z478</f>
        <v>46.481178396072</v>
      </c>
      <c r="H478" s="82">
        <f>K478+L478</f>
        <v>0</v>
      </c>
      <c r="I478" t="s" s="77">
        <v>9</v>
      </c>
      <c r="J478" s="81">
        <f>AF478</f>
        <v>33.7011924245967</v>
      </c>
      <c r="K478" s="13"/>
      <c r="L478" s="13"/>
      <c r="M478" s="13"/>
      <c r="N478" s="13"/>
      <c r="O478" t="s" s="68">
        <v>1078</v>
      </c>
      <c r="P478" t="s" s="68">
        <v>1077</v>
      </c>
      <c r="Q478" t="s" s="78">
        <v>13</v>
      </c>
      <c r="R478" s="83">
        <f>100*S478</f>
        <v>6.9020341</v>
      </c>
      <c r="S478" s="35">
        <v>0.069020341</v>
      </c>
      <c r="T478" s="16"/>
      <c r="U478" s="37">
        <v>71561</v>
      </c>
      <c r="V478" s="37">
        <v>42770</v>
      </c>
      <c r="W478" s="37">
        <v>727</v>
      </c>
      <c r="X478" s="37">
        <v>5466</v>
      </c>
      <c r="Y478" s="37">
        <v>19880</v>
      </c>
      <c r="Z478" s="38">
        <f>100*Y478/$V478</f>
        <v>46.481178396072</v>
      </c>
      <c r="AA478" s="37">
        <f>IF(Z478&gt;$V$8,1,0)</f>
        <v>0</v>
      </c>
      <c r="AB478" s="38">
        <f>IF($I478=Y$16,Z478,0)</f>
        <v>0</v>
      </c>
      <c r="AC478" s="37">
        <v>14414</v>
      </c>
      <c r="AD478" s="38">
        <f>100*AC478/$V478</f>
        <v>33.7011924245967</v>
      </c>
      <c r="AE478" s="37">
        <f>IF(AD478&gt;$V$8,1,0)</f>
        <v>0</v>
      </c>
      <c r="AF478" s="38">
        <f>IF($I478=AC$16,AD478,0)</f>
        <v>33.7011924245967</v>
      </c>
      <c r="AG478" s="37">
        <v>2952</v>
      </c>
      <c r="AH478" s="38">
        <f>100*AG478/$V478</f>
        <v>6.90203413607669</v>
      </c>
      <c r="AI478" s="37">
        <f>IF(AH478&gt;$V$8,1,0)</f>
        <v>0</v>
      </c>
      <c r="AJ478" s="38">
        <f>IF($I478=AG$16,AH478,0)</f>
        <v>0</v>
      </c>
      <c r="AK478" s="37">
        <v>0</v>
      </c>
      <c r="AL478" s="38">
        <f>100*AK478/$V478</f>
        <v>0</v>
      </c>
      <c r="AM478" s="37">
        <f>IF(AL478&gt;$V$8,1,0)</f>
        <v>0</v>
      </c>
      <c r="AN478" s="38">
        <f>IF($I478=AK$16,AL478,0)</f>
        <v>0</v>
      </c>
      <c r="AO478" s="37">
        <v>2236</v>
      </c>
      <c r="AP478" s="38">
        <f>100*AO478/$V478</f>
        <v>5.22796352583587</v>
      </c>
      <c r="AQ478" s="37">
        <f>IF(AP478&gt;$V$8,1,0)</f>
        <v>0</v>
      </c>
      <c r="AR478" s="38">
        <f>IF($I478=AO$16,AP478,0)</f>
        <v>0</v>
      </c>
      <c r="AS478" s="37">
        <v>0</v>
      </c>
      <c r="AT478" s="38">
        <f>100*AS478/$V478</f>
        <v>0</v>
      </c>
      <c r="AU478" s="37">
        <f>IF(AT478&gt;$V$8,1,0)</f>
        <v>0</v>
      </c>
      <c r="AV478" s="38">
        <f>IF($I478=AS$16,AT478,0)</f>
        <v>0</v>
      </c>
      <c r="AW478" s="37">
        <v>0</v>
      </c>
      <c r="AX478" s="38">
        <f>100*AW478/$V478</f>
        <v>0</v>
      </c>
      <c r="AY478" s="37">
        <f>IF(AX478&gt;$V$8,1,0)</f>
        <v>0</v>
      </c>
      <c r="AZ478" s="38">
        <f>IF($I478=AW$16,AX478,0)</f>
        <v>0</v>
      </c>
      <c r="BA478" s="37">
        <v>0</v>
      </c>
      <c r="BB478" s="38">
        <f>100*BA478/$V478</f>
        <v>0</v>
      </c>
      <c r="BC478" s="37">
        <f>IF(BB478&gt;$V$8,1,0)</f>
        <v>0</v>
      </c>
      <c r="BD478" s="38">
        <f>IF($I478=BA$16,BB478,0)</f>
        <v>0</v>
      </c>
      <c r="BE478" s="37">
        <v>0</v>
      </c>
      <c r="BF478" s="38">
        <f>100*BE478/$V478</f>
        <v>0</v>
      </c>
      <c r="BG478" s="37">
        <f>IF(BF478&gt;$V$8,1,0)</f>
        <v>0</v>
      </c>
      <c r="BH478" s="38">
        <f>IF($I478=BE$16,BF478,0)</f>
        <v>0</v>
      </c>
      <c r="BI478" s="37">
        <v>0</v>
      </c>
      <c r="BJ478" s="38">
        <f>100*BI478/$V478</f>
        <v>0</v>
      </c>
      <c r="BK478" s="37">
        <f>IF(BJ478&gt;$V$8,1,0)</f>
        <v>0</v>
      </c>
      <c r="BL478" s="38">
        <f>IF($I478=BI$16,BJ478,0)</f>
        <v>0</v>
      </c>
      <c r="BM478" s="37">
        <v>0</v>
      </c>
      <c r="BN478" s="38">
        <f>100*BM478/$V478</f>
        <v>0</v>
      </c>
      <c r="BO478" s="37">
        <f>IF(BN478&gt;$V$8,1,0)</f>
        <v>0</v>
      </c>
      <c r="BP478" s="38">
        <f>IF($I478=BM$16,BN478,0)</f>
        <v>0</v>
      </c>
      <c r="BQ478" s="37">
        <v>0</v>
      </c>
      <c r="BR478" s="38">
        <f>100*BQ478/$V478</f>
        <v>0</v>
      </c>
      <c r="BS478" s="37">
        <f>IF(BR478&gt;$V$8,1,0)</f>
        <v>0</v>
      </c>
      <c r="BT478" s="38">
        <f>IF($I478=BQ$16,BR478,0)</f>
        <v>0</v>
      </c>
      <c r="BU478" s="37">
        <v>0</v>
      </c>
      <c r="BV478" s="38">
        <f>100*BU478/$V478</f>
        <v>0</v>
      </c>
      <c r="BW478" s="37">
        <f>IF(BV478&gt;$V$8,1,0)</f>
        <v>0</v>
      </c>
      <c r="BX478" s="38">
        <f>IF($I478=BU$16,BV478,0)</f>
        <v>0</v>
      </c>
      <c r="BY478" s="37">
        <v>1040</v>
      </c>
      <c r="BZ478" s="37">
        <v>0</v>
      </c>
      <c r="CA478" s="16"/>
      <c r="CB478" s="20"/>
      <c r="CC478" s="21"/>
    </row>
    <row r="479" ht="15.75" customHeight="1">
      <c r="A479" t="s" s="32">
        <v>1079</v>
      </c>
      <c r="B479" t="s" s="71">
        <f>_xlfn.IFS(H479=0,F479,K479=1,I479,L479=1,Q479)</f>
        <v>17</v>
      </c>
      <c r="C479" s="72">
        <f>_xlfn.IFS(H479=0,G479,K479=1,J479,L479=1,R479)</f>
        <v>46.1834718656164</v>
      </c>
      <c r="D479" t="s" s="73">
        <v>1001</v>
      </c>
      <c r="E479" s="25"/>
      <c r="F479" t="s" s="74">
        <v>17</v>
      </c>
      <c r="G479" s="75">
        <f>AL479</f>
        <v>46.1834718656164</v>
      </c>
      <c r="H479" s="76">
        <f>K479+L479</f>
        <v>0</v>
      </c>
      <c r="I479" t="s" s="77">
        <v>5</v>
      </c>
      <c r="J479" s="75">
        <f>AB479</f>
        <v>27.8950345968058</v>
      </c>
      <c r="K479" s="25"/>
      <c r="L479" s="25"/>
      <c r="M479" s="25"/>
      <c r="N479" s="25"/>
      <c r="O479" t="s" s="73">
        <v>1080</v>
      </c>
      <c r="P479" t="s" s="73">
        <v>1079</v>
      </c>
      <c r="Q479" t="s" s="78">
        <v>9</v>
      </c>
      <c r="R479" s="79">
        <f>100*S479</f>
        <v>16.2061012</v>
      </c>
      <c r="S479" s="80">
        <v>0.162061012</v>
      </c>
      <c r="T479" s="28"/>
      <c r="U479" s="29">
        <v>78245</v>
      </c>
      <c r="V479" s="29">
        <v>45958</v>
      </c>
      <c r="W479" s="29">
        <v>111</v>
      </c>
      <c r="X479" s="29">
        <v>8405</v>
      </c>
      <c r="Y479" s="29">
        <v>12820</v>
      </c>
      <c r="Z479" s="31">
        <f>100*Y479/$V479</f>
        <v>27.8950345968058</v>
      </c>
      <c r="AA479" s="29">
        <f>IF(Z479&gt;$V$8,1,0)</f>
        <v>0</v>
      </c>
      <c r="AB479" s="31">
        <f>IF($I479=Y$16,Z479,0)</f>
        <v>27.8950345968058</v>
      </c>
      <c r="AC479" s="29">
        <v>7448</v>
      </c>
      <c r="AD479" s="31">
        <f>100*AC479/$V479</f>
        <v>16.2061012228557</v>
      </c>
      <c r="AE479" s="29">
        <f>IF(AD479&gt;$V$8,1,0)</f>
        <v>0</v>
      </c>
      <c r="AF479" s="31">
        <f>IF($I479=AC$16,AD479,0)</f>
        <v>0</v>
      </c>
      <c r="AG479" s="29">
        <v>2016</v>
      </c>
      <c r="AH479" s="31">
        <f>100*AG479/$V479</f>
        <v>4.38661386483311</v>
      </c>
      <c r="AI479" s="29">
        <f>IF(AH479&gt;$V$8,1,0)</f>
        <v>0</v>
      </c>
      <c r="AJ479" s="31">
        <f>IF($I479=AG$16,AH479,0)</f>
        <v>0</v>
      </c>
      <c r="AK479" s="29">
        <v>21225</v>
      </c>
      <c r="AL479" s="31">
        <f>100*AK479/$V479</f>
        <v>46.1834718656164</v>
      </c>
      <c r="AM479" s="29">
        <f>IF(AL479&gt;$V$8,1,0)</f>
        <v>0</v>
      </c>
      <c r="AN479" s="31">
        <f>IF($I479=AK$16,AL479,0)</f>
        <v>0</v>
      </c>
      <c r="AO479" s="29">
        <v>1935</v>
      </c>
      <c r="AP479" s="31">
        <f>100*AO479/$V479</f>
        <v>4.21036598633535</v>
      </c>
      <c r="AQ479" s="29">
        <f>IF(AP479&gt;$V$8,1,0)</f>
        <v>0</v>
      </c>
      <c r="AR479" s="31">
        <f>IF($I479=AO$16,AP479,0)</f>
        <v>0</v>
      </c>
      <c r="AS479" s="29">
        <v>0</v>
      </c>
      <c r="AT479" s="31">
        <f>100*AS479/$V479</f>
        <v>0</v>
      </c>
      <c r="AU479" s="29">
        <f>IF(AT479&gt;$V$8,1,0)</f>
        <v>0</v>
      </c>
      <c r="AV479" s="31">
        <f>IF($I479=AS$16,AT479,0)</f>
        <v>0</v>
      </c>
      <c r="AW479" s="29">
        <v>0</v>
      </c>
      <c r="AX479" s="31">
        <f>100*AW479/$V479</f>
        <v>0</v>
      </c>
      <c r="AY479" s="29">
        <f>IF(AX479&gt;$V$8,1,0)</f>
        <v>0</v>
      </c>
      <c r="AZ479" s="31">
        <f>IF($I479=AW$16,AX479,0)</f>
        <v>0</v>
      </c>
      <c r="BA479" s="29">
        <v>0</v>
      </c>
      <c r="BB479" s="31">
        <f>100*BA479/$V479</f>
        <v>0</v>
      </c>
      <c r="BC479" s="29">
        <f>IF(BB479&gt;$V$8,1,0)</f>
        <v>0</v>
      </c>
      <c r="BD479" s="31">
        <f>IF($I479=BA$16,BB479,0)</f>
        <v>0</v>
      </c>
      <c r="BE479" s="29">
        <v>0</v>
      </c>
      <c r="BF479" s="31">
        <f>100*BE479/$V479</f>
        <v>0</v>
      </c>
      <c r="BG479" s="29">
        <f>IF(BF479&gt;$V$8,1,0)</f>
        <v>0</v>
      </c>
      <c r="BH479" s="31">
        <f>IF($I479=BE$16,BF479,0)</f>
        <v>0</v>
      </c>
      <c r="BI479" s="29">
        <v>0</v>
      </c>
      <c r="BJ479" s="31">
        <f>100*BI479/$V479</f>
        <v>0</v>
      </c>
      <c r="BK479" s="29">
        <f>IF(BJ479&gt;$V$8,1,0)</f>
        <v>0</v>
      </c>
      <c r="BL479" s="31">
        <f>IF($I479=BI$16,BJ479,0)</f>
        <v>0</v>
      </c>
      <c r="BM479" s="29">
        <v>0</v>
      </c>
      <c r="BN479" s="31">
        <f>100*BM479/$V479</f>
        <v>0</v>
      </c>
      <c r="BO479" s="29">
        <f>IF(BN479&gt;$V$8,1,0)</f>
        <v>0</v>
      </c>
      <c r="BP479" s="31">
        <f>IF($I479=BM$16,BN479,0)</f>
        <v>0</v>
      </c>
      <c r="BQ479" s="29">
        <v>0</v>
      </c>
      <c r="BR479" s="31">
        <f>100*BQ479/$V479</f>
        <v>0</v>
      </c>
      <c r="BS479" s="29">
        <f>IF(BR479&gt;$V$8,1,0)</f>
        <v>0</v>
      </c>
      <c r="BT479" s="31">
        <f>IF($I479=BQ$16,BR479,0)</f>
        <v>0</v>
      </c>
      <c r="BU479" s="29">
        <v>0</v>
      </c>
      <c r="BV479" s="31">
        <f>100*BU479/$V479</f>
        <v>0</v>
      </c>
      <c r="BW479" s="29">
        <f>IF(BV479&gt;$V$8,1,0)</f>
        <v>0</v>
      </c>
      <c r="BX479" s="31">
        <f>IF($I479=BU$16,BV479,0)</f>
        <v>0</v>
      </c>
      <c r="BY479" s="29">
        <v>623</v>
      </c>
      <c r="BZ479" s="29">
        <v>0</v>
      </c>
      <c r="CA479" s="28"/>
      <c r="CB479" s="20"/>
      <c r="CC479" s="21"/>
    </row>
    <row r="480" ht="15.75" customHeight="1">
      <c r="A480" t="s" s="32">
        <v>1081</v>
      </c>
      <c r="B480" t="s" s="71">
        <f>_xlfn.IFS(H480=0,F480,K480=1,I480,L480=1,Q480)</f>
        <v>13</v>
      </c>
      <c r="C480" s="72">
        <f>_xlfn.IFS(H480=0,G480,K480=1,J480,L480=1,R480)</f>
        <v>46.0510141364474</v>
      </c>
      <c r="D480" t="s" s="68">
        <v>1001</v>
      </c>
      <c r="E480" s="13"/>
      <c r="F480" t="s" s="74">
        <v>13</v>
      </c>
      <c r="G480" s="81">
        <f>AH480</f>
        <v>46.0510141364474</v>
      </c>
      <c r="H480" s="82">
        <f>K480+L480</f>
        <v>0</v>
      </c>
      <c r="I480" t="s" s="77">
        <v>5</v>
      </c>
      <c r="J480" s="81">
        <f>AB480</f>
        <v>30.2281807006761</v>
      </c>
      <c r="K480" s="13"/>
      <c r="L480" s="13"/>
      <c r="M480" s="13"/>
      <c r="N480" s="13"/>
      <c r="O480" t="s" s="68">
        <v>1082</v>
      </c>
      <c r="P480" t="s" s="68">
        <v>1081</v>
      </c>
      <c r="Q480" t="s" s="78">
        <v>17</v>
      </c>
      <c r="R480" s="83">
        <f>100*S480</f>
        <v>10.9077289</v>
      </c>
      <c r="S480" s="35">
        <v>0.109077289</v>
      </c>
      <c r="T480" s="16"/>
      <c r="U480" s="37">
        <v>77955</v>
      </c>
      <c r="V480" s="37">
        <v>52064</v>
      </c>
      <c r="W480" s="37">
        <v>125</v>
      </c>
      <c r="X480" s="37">
        <v>8238</v>
      </c>
      <c r="Y480" s="37">
        <v>15738</v>
      </c>
      <c r="Z480" s="38">
        <f>100*Y480/$V480</f>
        <v>30.2281807006761</v>
      </c>
      <c r="AA480" s="37">
        <f>IF(Z480&gt;$V$8,1,0)</f>
        <v>0</v>
      </c>
      <c r="AB480" s="38">
        <f>IF($I480=Y$16,Z480,0)</f>
        <v>30.2281807006761</v>
      </c>
      <c r="AC480" s="37">
        <v>4153</v>
      </c>
      <c r="AD480" s="38">
        <f>100*AC480/$V480</f>
        <v>7.97672095881991</v>
      </c>
      <c r="AE480" s="37">
        <f>IF(AD480&gt;$V$8,1,0)</f>
        <v>0</v>
      </c>
      <c r="AF480" s="38">
        <f>IF($I480=AC$16,AD480,0)</f>
        <v>0</v>
      </c>
      <c r="AG480" s="37">
        <v>23976</v>
      </c>
      <c r="AH480" s="38">
        <f>100*AG480/$V480</f>
        <v>46.0510141364474</v>
      </c>
      <c r="AI480" s="37">
        <f>IF(AH480&gt;$V$8,1,0)</f>
        <v>0</v>
      </c>
      <c r="AJ480" s="38">
        <f>IF($I480=AG$16,AH480,0)</f>
        <v>0</v>
      </c>
      <c r="AK480" s="37">
        <v>5679</v>
      </c>
      <c r="AL480" s="38">
        <f>100*AK480/$V480</f>
        <v>10.9077289489859</v>
      </c>
      <c r="AM480" s="37">
        <f>IF(AL480&gt;$V$8,1,0)</f>
        <v>0</v>
      </c>
      <c r="AN480" s="38">
        <f>IF($I480=AK$16,AL480,0)</f>
        <v>0</v>
      </c>
      <c r="AO480" s="37">
        <v>1762</v>
      </c>
      <c r="AP480" s="38">
        <f>100*AO480/$V480</f>
        <v>3.38429625076829</v>
      </c>
      <c r="AQ480" s="37">
        <f>IF(AP480&gt;$V$8,1,0)</f>
        <v>0</v>
      </c>
      <c r="AR480" s="38">
        <f>IF($I480=AO$16,AP480,0)</f>
        <v>0</v>
      </c>
      <c r="AS480" s="37">
        <v>0</v>
      </c>
      <c r="AT480" s="38">
        <f>100*AS480/$V480</f>
        <v>0</v>
      </c>
      <c r="AU480" s="37">
        <f>IF(AT480&gt;$V$8,1,0)</f>
        <v>0</v>
      </c>
      <c r="AV480" s="38">
        <f>IF($I480=AS$16,AT480,0)</f>
        <v>0</v>
      </c>
      <c r="AW480" s="37">
        <v>0</v>
      </c>
      <c r="AX480" s="38">
        <f>100*AW480/$V480</f>
        <v>0</v>
      </c>
      <c r="AY480" s="37">
        <f>IF(AX480&gt;$V$8,1,0)</f>
        <v>0</v>
      </c>
      <c r="AZ480" s="38">
        <f>IF($I480=AW$16,AX480,0)</f>
        <v>0</v>
      </c>
      <c r="BA480" s="37">
        <v>0</v>
      </c>
      <c r="BB480" s="38">
        <f>100*BA480/$V480</f>
        <v>0</v>
      </c>
      <c r="BC480" s="37">
        <f>IF(BB480&gt;$V$8,1,0)</f>
        <v>0</v>
      </c>
      <c r="BD480" s="38">
        <f>IF($I480=BA$16,BB480,0)</f>
        <v>0</v>
      </c>
      <c r="BE480" s="37">
        <v>0</v>
      </c>
      <c r="BF480" s="38">
        <f>100*BE480/$V480</f>
        <v>0</v>
      </c>
      <c r="BG480" s="37">
        <f>IF(BF480&gt;$V$8,1,0)</f>
        <v>0</v>
      </c>
      <c r="BH480" s="38">
        <f>IF($I480=BE$16,BF480,0)</f>
        <v>0</v>
      </c>
      <c r="BI480" s="37">
        <v>0</v>
      </c>
      <c r="BJ480" s="38">
        <f>100*BI480/$V480</f>
        <v>0</v>
      </c>
      <c r="BK480" s="37">
        <f>IF(BJ480&gt;$V$8,1,0)</f>
        <v>0</v>
      </c>
      <c r="BL480" s="38">
        <f>IF($I480=BI$16,BJ480,0)</f>
        <v>0</v>
      </c>
      <c r="BM480" s="37">
        <v>0</v>
      </c>
      <c r="BN480" s="38">
        <f>100*BM480/$V480</f>
        <v>0</v>
      </c>
      <c r="BO480" s="37">
        <f>IF(BN480&gt;$V$8,1,0)</f>
        <v>0</v>
      </c>
      <c r="BP480" s="38">
        <f>IF($I480=BM$16,BN480,0)</f>
        <v>0</v>
      </c>
      <c r="BQ480" s="37">
        <v>0</v>
      </c>
      <c r="BR480" s="38">
        <f>100*BQ480/$V480</f>
        <v>0</v>
      </c>
      <c r="BS480" s="37">
        <f>IF(BR480&gt;$V$8,1,0)</f>
        <v>0</v>
      </c>
      <c r="BT480" s="38">
        <f>IF($I480=BQ$16,BR480,0)</f>
        <v>0</v>
      </c>
      <c r="BU480" s="37">
        <v>0</v>
      </c>
      <c r="BV480" s="38">
        <f>100*BU480/$V480</f>
        <v>0</v>
      </c>
      <c r="BW480" s="37">
        <f>IF(BV480&gt;$V$8,1,0)</f>
        <v>0</v>
      </c>
      <c r="BX480" s="38">
        <f>IF($I480=BU$16,BV480,0)</f>
        <v>0</v>
      </c>
      <c r="BY480" s="37">
        <v>0</v>
      </c>
      <c r="BZ480" s="37">
        <v>0</v>
      </c>
      <c r="CA480" s="16"/>
      <c r="CB480" s="20"/>
      <c r="CC480" s="21"/>
    </row>
    <row r="481" ht="15.75" customHeight="1">
      <c r="A481" t="s" s="32">
        <v>1083</v>
      </c>
      <c r="B481" t="s" s="71">
        <f>_xlfn.IFS(H481=0,F481,K481=1,I481,L481=1,Q481)</f>
        <v>13</v>
      </c>
      <c r="C481" s="72">
        <f>_xlfn.IFS(H481=0,G481,K481=1,J481,L481=1,R481)</f>
        <v>45.9962452044731</v>
      </c>
      <c r="D481" t="s" s="73">
        <v>1001</v>
      </c>
      <c r="E481" s="25"/>
      <c r="F481" t="s" s="74">
        <v>13</v>
      </c>
      <c r="G481" s="75">
        <f>AH481</f>
        <v>45.9962452044731</v>
      </c>
      <c r="H481" s="76">
        <f>K481+L481</f>
        <v>0</v>
      </c>
      <c r="I481" t="s" s="77">
        <v>5</v>
      </c>
      <c r="J481" s="75">
        <f>AB481</f>
        <v>31.4525344869807</v>
      </c>
      <c r="K481" s="25"/>
      <c r="L481" s="25"/>
      <c r="M481" s="25"/>
      <c r="N481" s="25"/>
      <c r="O481" t="s" s="73">
        <v>1084</v>
      </c>
      <c r="P481" t="s" s="73">
        <v>1083</v>
      </c>
      <c r="Q481" t="s" s="78">
        <v>17</v>
      </c>
      <c r="R481" s="79">
        <f>100*S481</f>
        <v>12.9846543</v>
      </c>
      <c r="S481" s="80">
        <v>0.129846543</v>
      </c>
      <c r="T481" s="28"/>
      <c r="U481" s="29">
        <v>72261</v>
      </c>
      <c r="V481" s="29">
        <v>49004</v>
      </c>
      <c r="W481" s="29">
        <v>142</v>
      </c>
      <c r="X481" s="29">
        <v>7127</v>
      </c>
      <c r="Y481" s="29">
        <v>15413</v>
      </c>
      <c r="Z481" s="31">
        <f>100*Y481/$V481</f>
        <v>31.4525344869807</v>
      </c>
      <c r="AA481" s="29">
        <f>IF(Z481&gt;$V$8,1,0)</f>
        <v>0</v>
      </c>
      <c r="AB481" s="31">
        <f>IF($I481=Y$16,Z481,0)</f>
        <v>31.4525344869807</v>
      </c>
      <c r="AC481" s="29">
        <v>3066</v>
      </c>
      <c r="AD481" s="31">
        <f>100*AC481/$V481</f>
        <v>6.25663211166435</v>
      </c>
      <c r="AE481" s="29">
        <f>IF(AD481&gt;$V$8,1,0)</f>
        <v>0</v>
      </c>
      <c r="AF481" s="31">
        <f>IF($I481=AC$16,AD481,0)</f>
        <v>0</v>
      </c>
      <c r="AG481" s="29">
        <v>22540</v>
      </c>
      <c r="AH481" s="31">
        <f>100*AG481/$V481</f>
        <v>45.9962452044731</v>
      </c>
      <c r="AI481" s="29">
        <f>IF(AH481&gt;$V$8,1,0)</f>
        <v>0</v>
      </c>
      <c r="AJ481" s="31">
        <f>IF($I481=AG$16,AH481,0)</f>
        <v>0</v>
      </c>
      <c r="AK481" s="29">
        <v>6363</v>
      </c>
      <c r="AL481" s="31">
        <f>100*AK481/$V481</f>
        <v>12.9846543139336</v>
      </c>
      <c r="AM481" s="29">
        <f>IF(AL481&gt;$V$8,1,0)</f>
        <v>0</v>
      </c>
      <c r="AN481" s="31">
        <f>IF($I481=AK$16,AL481,0)</f>
        <v>0</v>
      </c>
      <c r="AO481" s="29">
        <v>1497</v>
      </c>
      <c r="AP481" s="31">
        <f>100*AO481/$V481</f>
        <v>3.05485266508856</v>
      </c>
      <c r="AQ481" s="29">
        <f>IF(AP481&gt;$V$8,1,0)</f>
        <v>0</v>
      </c>
      <c r="AR481" s="31">
        <f>IF($I481=AO$16,AP481,0)</f>
        <v>0</v>
      </c>
      <c r="AS481" s="29">
        <v>0</v>
      </c>
      <c r="AT481" s="31">
        <f>100*AS481/$V481</f>
        <v>0</v>
      </c>
      <c r="AU481" s="29">
        <f>IF(AT481&gt;$V$8,1,0)</f>
        <v>0</v>
      </c>
      <c r="AV481" s="31">
        <f>IF($I481=AS$16,AT481,0)</f>
        <v>0</v>
      </c>
      <c r="AW481" s="29">
        <v>0</v>
      </c>
      <c r="AX481" s="31">
        <f>100*AW481/$V481</f>
        <v>0</v>
      </c>
      <c r="AY481" s="29">
        <f>IF(AX481&gt;$V$8,1,0)</f>
        <v>0</v>
      </c>
      <c r="AZ481" s="31">
        <f>IF($I481=AW$16,AX481,0)</f>
        <v>0</v>
      </c>
      <c r="BA481" s="29">
        <v>0</v>
      </c>
      <c r="BB481" s="31">
        <f>100*BA481/$V481</f>
        <v>0</v>
      </c>
      <c r="BC481" s="29">
        <f>IF(BB481&gt;$V$8,1,0)</f>
        <v>0</v>
      </c>
      <c r="BD481" s="31">
        <f>IF($I481=BA$16,BB481,0)</f>
        <v>0</v>
      </c>
      <c r="BE481" s="29">
        <v>0</v>
      </c>
      <c r="BF481" s="31">
        <f>100*BE481/$V481</f>
        <v>0</v>
      </c>
      <c r="BG481" s="29">
        <f>IF(BF481&gt;$V$8,1,0)</f>
        <v>0</v>
      </c>
      <c r="BH481" s="31">
        <f>IF($I481=BE$16,BF481,0)</f>
        <v>0</v>
      </c>
      <c r="BI481" s="29">
        <v>0</v>
      </c>
      <c r="BJ481" s="31">
        <f>100*BI481/$V481</f>
        <v>0</v>
      </c>
      <c r="BK481" s="29">
        <f>IF(BJ481&gt;$V$8,1,0)</f>
        <v>0</v>
      </c>
      <c r="BL481" s="31">
        <f>IF($I481=BI$16,BJ481,0)</f>
        <v>0</v>
      </c>
      <c r="BM481" s="29">
        <v>0</v>
      </c>
      <c r="BN481" s="31">
        <f>100*BM481/$V481</f>
        <v>0</v>
      </c>
      <c r="BO481" s="29">
        <f>IF(BN481&gt;$V$8,1,0)</f>
        <v>0</v>
      </c>
      <c r="BP481" s="31">
        <f>IF($I481=BM$16,BN481,0)</f>
        <v>0</v>
      </c>
      <c r="BQ481" s="29">
        <v>0</v>
      </c>
      <c r="BR481" s="31">
        <f>100*BQ481/$V481</f>
        <v>0</v>
      </c>
      <c r="BS481" s="29">
        <f>IF(BR481&gt;$V$8,1,0)</f>
        <v>0</v>
      </c>
      <c r="BT481" s="31">
        <f>IF($I481=BQ$16,BR481,0)</f>
        <v>0</v>
      </c>
      <c r="BU481" s="29">
        <v>0</v>
      </c>
      <c r="BV481" s="31">
        <f>100*BU481/$V481</f>
        <v>0</v>
      </c>
      <c r="BW481" s="29">
        <f>IF(BV481&gt;$V$8,1,0)</f>
        <v>0</v>
      </c>
      <c r="BX481" s="31">
        <f>IF($I481=BU$16,BV481,0)</f>
        <v>0</v>
      </c>
      <c r="BY481" s="29">
        <v>545</v>
      </c>
      <c r="BZ481" s="29">
        <v>0</v>
      </c>
      <c r="CA481" s="28"/>
      <c r="CB481" s="20"/>
      <c r="CC481" s="21"/>
    </row>
    <row r="482" ht="15.75" customHeight="1">
      <c r="A482" t="s" s="32">
        <v>1085</v>
      </c>
      <c r="B482" t="s" s="71">
        <f>_xlfn.IFS(H482=0,F482,K482=1,I482,L482=1,Q482)</f>
        <v>13</v>
      </c>
      <c r="C482" s="72">
        <f>_xlfn.IFS(H482=0,G482,K482=1,J482,L482=1,R482)</f>
        <v>45.5485538859266</v>
      </c>
      <c r="D482" t="s" s="68">
        <v>1001</v>
      </c>
      <c r="E482" s="13"/>
      <c r="F482" t="s" s="74">
        <v>13</v>
      </c>
      <c r="G482" s="81">
        <f>AH482</f>
        <v>45.5485538859266</v>
      </c>
      <c r="H482" s="82">
        <f>K482+L482</f>
        <v>0</v>
      </c>
      <c r="I482" t="s" s="77">
        <v>5</v>
      </c>
      <c r="J482" s="81">
        <f>AB482</f>
        <v>29.1121344320569</v>
      </c>
      <c r="K482" s="13"/>
      <c r="L482" s="13"/>
      <c r="M482" s="13"/>
      <c r="N482" s="13"/>
      <c r="O482" t="s" s="68">
        <v>1086</v>
      </c>
      <c r="P482" t="s" s="68">
        <v>1085</v>
      </c>
      <c r="Q482" t="s" s="78">
        <v>17</v>
      </c>
      <c r="R482" s="83">
        <f>100*S482</f>
        <v>12.3747778</v>
      </c>
      <c r="S482" s="35">
        <v>0.123747778</v>
      </c>
      <c r="T482" s="16"/>
      <c r="U482" s="37">
        <v>74107</v>
      </c>
      <c r="V482" s="37">
        <v>49512</v>
      </c>
      <c r="W482" s="37">
        <v>157</v>
      </c>
      <c r="X482" s="37">
        <v>8138</v>
      </c>
      <c r="Y482" s="37">
        <v>14414</v>
      </c>
      <c r="Z482" s="38">
        <f>100*Y482/$V482</f>
        <v>29.1121344320569</v>
      </c>
      <c r="AA482" s="37">
        <f>IF(Z482&gt;$V$8,1,0)</f>
        <v>0</v>
      </c>
      <c r="AB482" s="38">
        <f>IF($I482=Y$16,Z482,0)</f>
        <v>29.1121344320569</v>
      </c>
      <c r="AC482" s="37">
        <v>3925</v>
      </c>
      <c r="AD482" s="38">
        <f>100*AC482/$V482</f>
        <v>7.92737114234933</v>
      </c>
      <c r="AE482" s="37">
        <f>IF(AD482&gt;$V$8,1,0)</f>
        <v>0</v>
      </c>
      <c r="AF482" s="38">
        <f>IF($I482=AC$16,AD482,0)</f>
        <v>0</v>
      </c>
      <c r="AG482" s="37">
        <v>22552</v>
      </c>
      <c r="AH482" s="38">
        <f>100*AG482/$V482</f>
        <v>45.5485538859266</v>
      </c>
      <c r="AI482" s="37">
        <f>IF(AH482&gt;$V$8,1,0)</f>
        <v>0</v>
      </c>
      <c r="AJ482" s="38">
        <f>IF($I482=AG$16,AH482,0)</f>
        <v>0</v>
      </c>
      <c r="AK482" s="37">
        <v>6127</v>
      </c>
      <c r="AL482" s="38">
        <f>100*AK482/$V482</f>
        <v>12.3747778316368</v>
      </c>
      <c r="AM482" s="37">
        <f>IF(AL482&gt;$V$8,1,0)</f>
        <v>0</v>
      </c>
      <c r="AN482" s="38">
        <f>IF($I482=AK$16,AL482,0)</f>
        <v>0</v>
      </c>
      <c r="AO482" s="37">
        <v>1954</v>
      </c>
      <c r="AP482" s="38">
        <f>100*AO482/$V482</f>
        <v>3.94651801583455</v>
      </c>
      <c r="AQ482" s="37">
        <f>IF(AP482&gt;$V$8,1,0)</f>
        <v>0</v>
      </c>
      <c r="AR482" s="38">
        <f>IF($I482=AO$16,AP482,0)</f>
        <v>0</v>
      </c>
      <c r="AS482" s="37">
        <v>0</v>
      </c>
      <c r="AT482" s="38">
        <f>100*AS482/$V482</f>
        <v>0</v>
      </c>
      <c r="AU482" s="37">
        <f>IF(AT482&gt;$V$8,1,0)</f>
        <v>0</v>
      </c>
      <c r="AV482" s="38">
        <f>IF($I482=AS$16,AT482,0)</f>
        <v>0</v>
      </c>
      <c r="AW482" s="37">
        <v>0</v>
      </c>
      <c r="AX482" s="38">
        <f>100*AW482/$V482</f>
        <v>0</v>
      </c>
      <c r="AY482" s="37">
        <f>IF(AX482&gt;$V$8,1,0)</f>
        <v>0</v>
      </c>
      <c r="AZ482" s="38">
        <f>IF($I482=AW$16,AX482,0)</f>
        <v>0</v>
      </c>
      <c r="BA482" s="37">
        <v>0</v>
      </c>
      <c r="BB482" s="38">
        <f>100*BA482/$V482</f>
        <v>0</v>
      </c>
      <c r="BC482" s="37">
        <f>IF(BB482&gt;$V$8,1,0)</f>
        <v>0</v>
      </c>
      <c r="BD482" s="38">
        <f>IF($I482=BA$16,BB482,0)</f>
        <v>0</v>
      </c>
      <c r="BE482" s="37">
        <v>0</v>
      </c>
      <c r="BF482" s="38">
        <f>100*BE482/$V482</f>
        <v>0</v>
      </c>
      <c r="BG482" s="37">
        <f>IF(BF482&gt;$V$8,1,0)</f>
        <v>0</v>
      </c>
      <c r="BH482" s="38">
        <f>IF($I482=BE$16,BF482,0)</f>
        <v>0</v>
      </c>
      <c r="BI482" s="37">
        <v>0</v>
      </c>
      <c r="BJ482" s="38">
        <f>100*BI482/$V482</f>
        <v>0</v>
      </c>
      <c r="BK482" s="37">
        <f>IF(BJ482&gt;$V$8,1,0)</f>
        <v>0</v>
      </c>
      <c r="BL482" s="38">
        <f>IF($I482=BI$16,BJ482,0)</f>
        <v>0</v>
      </c>
      <c r="BM482" s="37">
        <v>0</v>
      </c>
      <c r="BN482" s="38">
        <f>100*BM482/$V482</f>
        <v>0</v>
      </c>
      <c r="BO482" s="37">
        <f>IF(BN482&gt;$V$8,1,0)</f>
        <v>0</v>
      </c>
      <c r="BP482" s="38">
        <f>IF($I482=BM$16,BN482,0)</f>
        <v>0</v>
      </c>
      <c r="BQ482" s="37">
        <v>0</v>
      </c>
      <c r="BR482" s="38">
        <f>100*BQ482/$V482</f>
        <v>0</v>
      </c>
      <c r="BS482" s="37">
        <f>IF(BR482&gt;$V$8,1,0)</f>
        <v>0</v>
      </c>
      <c r="BT482" s="38">
        <f>IF($I482=BQ$16,BR482,0)</f>
        <v>0</v>
      </c>
      <c r="BU482" s="37">
        <v>0</v>
      </c>
      <c r="BV482" s="38">
        <f>100*BU482/$V482</f>
        <v>0</v>
      </c>
      <c r="BW482" s="37">
        <f>IF(BV482&gt;$V$8,1,0)</f>
        <v>0</v>
      </c>
      <c r="BX482" s="38">
        <f>IF($I482=BU$16,BV482,0)</f>
        <v>0</v>
      </c>
      <c r="BY482" s="37">
        <v>1441</v>
      </c>
      <c r="BZ482" s="37">
        <v>0</v>
      </c>
      <c r="CA482" s="16"/>
      <c r="CB482" s="20"/>
      <c r="CC482" s="21"/>
    </row>
    <row r="483" ht="15.75" customHeight="1">
      <c r="A483" t="s" s="32">
        <v>1087</v>
      </c>
      <c r="B483" t="s" s="71">
        <f>_xlfn.IFS(H483=0,F483,K483=1,I483,L483=1,Q483)</f>
        <v>13</v>
      </c>
      <c r="C483" s="72">
        <f>_xlfn.IFS(H483=0,G483,K483=1,J483,L483=1,R483)</f>
        <v>45.4190109564702</v>
      </c>
      <c r="D483" t="s" s="73">
        <v>1001</v>
      </c>
      <c r="E483" s="25"/>
      <c r="F483" t="s" s="74">
        <v>13</v>
      </c>
      <c r="G483" s="75">
        <f>AH483</f>
        <v>45.4190109564702</v>
      </c>
      <c r="H483" s="76">
        <f>K483+L483</f>
        <v>0</v>
      </c>
      <c r="I483" t="s" s="77">
        <v>5</v>
      </c>
      <c r="J483" s="75">
        <f>AB483</f>
        <v>32.1922811173626</v>
      </c>
      <c r="K483" s="25"/>
      <c r="L483" s="25"/>
      <c r="M483" s="25"/>
      <c r="N483" s="25"/>
      <c r="O483" t="s" s="73">
        <v>1088</v>
      </c>
      <c r="P483" t="s" s="73">
        <v>1087</v>
      </c>
      <c r="Q483" t="s" s="78">
        <v>17</v>
      </c>
      <c r="R483" s="79">
        <f>100*S483</f>
        <v>12.4153588</v>
      </c>
      <c r="S483" s="80">
        <v>0.124153588</v>
      </c>
      <c r="T483" s="28"/>
      <c r="U483" s="29">
        <v>75537</v>
      </c>
      <c r="V483" s="29">
        <v>50655</v>
      </c>
      <c r="W483" s="29">
        <v>137</v>
      </c>
      <c r="X483" s="29">
        <v>6700</v>
      </c>
      <c r="Y483" s="29">
        <v>16307</v>
      </c>
      <c r="Z483" s="31">
        <f>100*Y483/$V483</f>
        <v>32.1922811173626</v>
      </c>
      <c r="AA483" s="29">
        <f>IF(Z483&gt;$V$8,1,0)</f>
        <v>0</v>
      </c>
      <c r="AB483" s="31">
        <f>IF($I483=Y$16,Z483,0)</f>
        <v>32.1922811173626</v>
      </c>
      <c r="AC483" s="29">
        <v>2947</v>
      </c>
      <c r="AD483" s="31">
        <f>100*AC483/$V483</f>
        <v>5.81778699042543</v>
      </c>
      <c r="AE483" s="29">
        <f>IF(AD483&gt;$V$8,1,0)</f>
        <v>0</v>
      </c>
      <c r="AF483" s="31">
        <f>IF($I483=AC$16,AD483,0)</f>
        <v>0</v>
      </c>
      <c r="AG483" s="29">
        <v>23007</v>
      </c>
      <c r="AH483" s="31">
        <f>100*AG483/$V483</f>
        <v>45.4190109564702</v>
      </c>
      <c r="AI483" s="29">
        <f>IF(AH483&gt;$V$8,1,0)</f>
        <v>0</v>
      </c>
      <c r="AJ483" s="31">
        <f>IF($I483=AG$16,AH483,0)</f>
        <v>0</v>
      </c>
      <c r="AK483" s="29">
        <v>6289</v>
      </c>
      <c r="AL483" s="31">
        <f>100*AK483/$V483</f>
        <v>12.4153587997236</v>
      </c>
      <c r="AM483" s="29">
        <f>IF(AL483&gt;$V$8,1,0)</f>
        <v>0</v>
      </c>
      <c r="AN483" s="31">
        <f>IF($I483=AK$16,AL483,0)</f>
        <v>0</v>
      </c>
      <c r="AO483" s="29">
        <v>1394</v>
      </c>
      <c r="AP483" s="31">
        <f>100*AO483/$V483</f>
        <v>2.75194946204718</v>
      </c>
      <c r="AQ483" s="29">
        <f>IF(AP483&gt;$V$8,1,0)</f>
        <v>0</v>
      </c>
      <c r="AR483" s="31">
        <f>IF($I483=AO$16,AP483,0)</f>
        <v>0</v>
      </c>
      <c r="AS483" s="29">
        <v>0</v>
      </c>
      <c r="AT483" s="31">
        <f>100*AS483/$V483</f>
        <v>0</v>
      </c>
      <c r="AU483" s="29">
        <f>IF(AT483&gt;$V$8,1,0)</f>
        <v>0</v>
      </c>
      <c r="AV483" s="31">
        <f>IF($I483=AS$16,AT483,0)</f>
        <v>0</v>
      </c>
      <c r="AW483" s="29">
        <v>0</v>
      </c>
      <c r="AX483" s="31">
        <f>100*AW483/$V483</f>
        <v>0</v>
      </c>
      <c r="AY483" s="29">
        <f>IF(AX483&gt;$V$8,1,0)</f>
        <v>0</v>
      </c>
      <c r="AZ483" s="31">
        <f>IF($I483=AW$16,AX483,0)</f>
        <v>0</v>
      </c>
      <c r="BA483" s="29">
        <v>0</v>
      </c>
      <c r="BB483" s="31">
        <f>100*BA483/$V483</f>
        <v>0</v>
      </c>
      <c r="BC483" s="29">
        <f>IF(BB483&gt;$V$8,1,0)</f>
        <v>0</v>
      </c>
      <c r="BD483" s="31">
        <f>IF($I483=BA$16,BB483,0)</f>
        <v>0</v>
      </c>
      <c r="BE483" s="29">
        <v>0</v>
      </c>
      <c r="BF483" s="31">
        <f>100*BE483/$V483</f>
        <v>0</v>
      </c>
      <c r="BG483" s="29">
        <f>IF(BF483&gt;$V$8,1,0)</f>
        <v>0</v>
      </c>
      <c r="BH483" s="31">
        <f>IF($I483=BE$16,BF483,0)</f>
        <v>0</v>
      </c>
      <c r="BI483" s="29">
        <v>0</v>
      </c>
      <c r="BJ483" s="31">
        <f>100*BI483/$V483</f>
        <v>0</v>
      </c>
      <c r="BK483" s="29">
        <f>IF(BJ483&gt;$V$8,1,0)</f>
        <v>0</v>
      </c>
      <c r="BL483" s="31">
        <f>IF($I483=BI$16,BJ483,0)</f>
        <v>0</v>
      </c>
      <c r="BM483" s="29">
        <v>0</v>
      </c>
      <c r="BN483" s="31">
        <f>100*BM483/$V483</f>
        <v>0</v>
      </c>
      <c r="BO483" s="29">
        <f>IF(BN483&gt;$V$8,1,0)</f>
        <v>0</v>
      </c>
      <c r="BP483" s="31">
        <f>IF($I483=BM$16,BN483,0)</f>
        <v>0</v>
      </c>
      <c r="BQ483" s="29">
        <v>0</v>
      </c>
      <c r="BR483" s="31">
        <f>100*BQ483/$V483</f>
        <v>0</v>
      </c>
      <c r="BS483" s="29">
        <f>IF(BR483&gt;$V$8,1,0)</f>
        <v>0</v>
      </c>
      <c r="BT483" s="31">
        <f>IF($I483=BQ$16,BR483,0)</f>
        <v>0</v>
      </c>
      <c r="BU483" s="29">
        <v>0</v>
      </c>
      <c r="BV483" s="31">
        <f>100*BU483/$V483</f>
        <v>0</v>
      </c>
      <c r="BW483" s="29">
        <f>IF(BV483&gt;$V$8,1,0)</f>
        <v>0</v>
      </c>
      <c r="BX483" s="31">
        <f>IF($I483=BU$16,BV483,0)</f>
        <v>0</v>
      </c>
      <c r="BY483" s="29">
        <v>795</v>
      </c>
      <c r="BZ483" s="29">
        <v>0</v>
      </c>
      <c r="CA483" s="28"/>
      <c r="CB483" s="20"/>
      <c r="CC483" s="21"/>
    </row>
    <row r="484" ht="15.75" customHeight="1">
      <c r="A484" t="s" s="32">
        <v>1089</v>
      </c>
      <c r="B484" t="s" s="71">
        <f>_xlfn.IFS(H484=0,F484,K484=1,I484,L484=1,Q484)</f>
        <v>5</v>
      </c>
      <c r="C484" s="72">
        <f>_xlfn.IFS(H484=0,G484,K484=1,J484,L484=1,R484)</f>
        <v>45.371727081608</v>
      </c>
      <c r="D484" t="s" s="68">
        <v>1001</v>
      </c>
      <c r="E484" s="13"/>
      <c r="F484" t="s" s="74">
        <v>5</v>
      </c>
      <c r="G484" s="81">
        <f>Z484</f>
        <v>45.371727081608</v>
      </c>
      <c r="H484" s="82">
        <f>K484+L484</f>
        <v>0</v>
      </c>
      <c r="I484" t="s" s="77">
        <v>9</v>
      </c>
      <c r="J484" s="81">
        <f>AF484</f>
        <v>29.2731095113716</v>
      </c>
      <c r="K484" s="13"/>
      <c r="L484" s="13"/>
      <c r="M484" s="13"/>
      <c r="N484" s="13"/>
      <c r="O484" t="s" s="68">
        <v>1090</v>
      </c>
      <c r="P484" t="s" s="68">
        <v>1089</v>
      </c>
      <c r="Q484" t="s" s="78">
        <v>17</v>
      </c>
      <c r="R484" s="83">
        <f>100*S484</f>
        <v>9.9190928</v>
      </c>
      <c r="S484" s="35">
        <v>0.099190928</v>
      </c>
      <c r="T484" s="16"/>
      <c r="U484" s="37">
        <v>69904</v>
      </c>
      <c r="V484" s="37">
        <v>47091</v>
      </c>
      <c r="W484" s="37">
        <v>160</v>
      </c>
      <c r="X484" s="37">
        <v>7581</v>
      </c>
      <c r="Y484" s="37">
        <v>21366</v>
      </c>
      <c r="Z484" s="38">
        <f>100*Y484/$V484</f>
        <v>45.371727081608</v>
      </c>
      <c r="AA484" s="37">
        <f>IF(Z484&gt;$V$8,1,0)</f>
        <v>0</v>
      </c>
      <c r="AB484" s="38">
        <f>IF($I484=Y$16,Z484,0)</f>
        <v>0</v>
      </c>
      <c r="AC484" s="37">
        <v>13785</v>
      </c>
      <c r="AD484" s="38">
        <f>100*AC484/$V484</f>
        <v>29.2731095113716</v>
      </c>
      <c r="AE484" s="37">
        <f>IF(AD484&gt;$V$8,1,0)</f>
        <v>0</v>
      </c>
      <c r="AF484" s="38">
        <f>IF($I484=AC$16,AD484,0)</f>
        <v>29.2731095113716</v>
      </c>
      <c r="AG484" s="37">
        <v>4343</v>
      </c>
      <c r="AH484" s="38">
        <f>100*AG484/$V484</f>
        <v>9.22256906839948</v>
      </c>
      <c r="AI484" s="37">
        <f>IF(AH484&gt;$V$8,1,0)</f>
        <v>0</v>
      </c>
      <c r="AJ484" s="38">
        <f>IF($I484=AG$16,AH484,0)</f>
        <v>0</v>
      </c>
      <c r="AK484" s="37">
        <v>4671</v>
      </c>
      <c r="AL484" s="38">
        <f>100*AK484/$V484</f>
        <v>9.91909282028413</v>
      </c>
      <c r="AM484" s="37">
        <f>IF(AL484&gt;$V$8,1,0)</f>
        <v>0</v>
      </c>
      <c r="AN484" s="38">
        <f>IF($I484=AK$16,AL484,0)</f>
        <v>0</v>
      </c>
      <c r="AO484" s="37">
        <v>2926</v>
      </c>
      <c r="AP484" s="38">
        <f>100*AO484/$V484</f>
        <v>6.21350151833684</v>
      </c>
      <c r="AQ484" s="37">
        <f>IF(AP484&gt;$V$8,1,0)</f>
        <v>0</v>
      </c>
      <c r="AR484" s="38">
        <f>IF($I484=AO$16,AP484,0)</f>
        <v>0</v>
      </c>
      <c r="AS484" s="37">
        <v>0</v>
      </c>
      <c r="AT484" s="38">
        <f>100*AS484/$V484</f>
        <v>0</v>
      </c>
      <c r="AU484" s="37">
        <f>IF(AT484&gt;$V$8,1,0)</f>
        <v>0</v>
      </c>
      <c r="AV484" s="38">
        <f>IF($I484=AS$16,AT484,0)</f>
        <v>0</v>
      </c>
      <c r="AW484" s="37">
        <v>0</v>
      </c>
      <c r="AX484" s="38">
        <f>100*AW484/$V484</f>
        <v>0</v>
      </c>
      <c r="AY484" s="37">
        <f>IF(AX484&gt;$V$8,1,0)</f>
        <v>0</v>
      </c>
      <c r="AZ484" s="38">
        <f>IF($I484=AW$16,AX484,0)</f>
        <v>0</v>
      </c>
      <c r="BA484" s="37">
        <v>0</v>
      </c>
      <c r="BB484" s="38">
        <f>100*BA484/$V484</f>
        <v>0</v>
      </c>
      <c r="BC484" s="37">
        <f>IF(BB484&gt;$V$8,1,0)</f>
        <v>0</v>
      </c>
      <c r="BD484" s="38">
        <f>IF($I484=BA$16,BB484,0)</f>
        <v>0</v>
      </c>
      <c r="BE484" s="37">
        <v>0</v>
      </c>
      <c r="BF484" s="38">
        <f>100*BE484/$V484</f>
        <v>0</v>
      </c>
      <c r="BG484" s="37">
        <f>IF(BF484&gt;$V$8,1,0)</f>
        <v>0</v>
      </c>
      <c r="BH484" s="38">
        <f>IF($I484=BE$16,BF484,0)</f>
        <v>0</v>
      </c>
      <c r="BI484" s="37">
        <v>0</v>
      </c>
      <c r="BJ484" s="38">
        <f>100*BI484/$V484</f>
        <v>0</v>
      </c>
      <c r="BK484" s="37">
        <f>IF(BJ484&gt;$V$8,1,0)</f>
        <v>0</v>
      </c>
      <c r="BL484" s="38">
        <f>IF($I484=BI$16,BJ484,0)</f>
        <v>0</v>
      </c>
      <c r="BM484" s="37">
        <v>0</v>
      </c>
      <c r="BN484" s="38">
        <f>100*BM484/$V484</f>
        <v>0</v>
      </c>
      <c r="BO484" s="37">
        <f>IF(BN484&gt;$V$8,1,0)</f>
        <v>0</v>
      </c>
      <c r="BP484" s="38">
        <f>IF($I484=BM$16,BN484,0)</f>
        <v>0</v>
      </c>
      <c r="BQ484" s="37">
        <v>0</v>
      </c>
      <c r="BR484" s="38">
        <f>100*BQ484/$V484</f>
        <v>0</v>
      </c>
      <c r="BS484" s="37">
        <f>IF(BR484&gt;$V$8,1,0)</f>
        <v>0</v>
      </c>
      <c r="BT484" s="38">
        <f>IF($I484=BQ$16,BR484,0)</f>
        <v>0</v>
      </c>
      <c r="BU484" s="37">
        <v>0</v>
      </c>
      <c r="BV484" s="38">
        <f>100*BU484/$V484</f>
        <v>0</v>
      </c>
      <c r="BW484" s="37">
        <f>IF(BV484&gt;$V$8,1,0)</f>
        <v>0</v>
      </c>
      <c r="BX484" s="38">
        <f>IF($I484=BU$16,BV484,0)</f>
        <v>0</v>
      </c>
      <c r="BY484" s="37">
        <v>678</v>
      </c>
      <c r="BZ484" s="37">
        <v>0</v>
      </c>
      <c r="CA484" s="16"/>
      <c r="CB484" s="20"/>
      <c r="CC484" s="21"/>
    </row>
    <row r="485" ht="19.95" customHeight="1">
      <c r="A485" t="s" s="32">
        <v>1091</v>
      </c>
      <c r="B485" t="s" s="71">
        <f>_xlfn.IFS(H485=0,F485,K485=1,I485,L485=1,Q485)</f>
        <v>13</v>
      </c>
      <c r="C485" s="72">
        <f>_xlfn.IFS(H485=0,G485,K485=1,J485,L485=1,R485)</f>
        <v>45.0850231881422</v>
      </c>
      <c r="D485" t="s" s="73">
        <v>1001</v>
      </c>
      <c r="E485" s="25"/>
      <c r="F485" t="s" s="74">
        <v>13</v>
      </c>
      <c r="G485" s="75">
        <f>AH485</f>
        <v>45.0850231881422</v>
      </c>
      <c r="H485" s="76">
        <f>K485+L485</f>
        <v>0</v>
      </c>
      <c r="I485" t="s" s="77">
        <v>5</v>
      </c>
      <c r="J485" s="75">
        <f>AB485</f>
        <v>22.151495862508</v>
      </c>
      <c r="K485" s="25"/>
      <c r="L485" s="25"/>
      <c r="M485" s="25"/>
      <c r="N485" s="25"/>
      <c r="O485" t="s" s="73">
        <v>1092</v>
      </c>
      <c r="P485" t="s" s="73">
        <v>1091</v>
      </c>
      <c r="Q485" t="s" s="78">
        <v>9</v>
      </c>
      <c r="R485" s="79">
        <f>100*S485</f>
        <v>21.3385469</v>
      </c>
      <c r="S485" s="80">
        <v>0.213385469</v>
      </c>
      <c r="T485" s="28"/>
      <c r="U485" s="29">
        <v>76334</v>
      </c>
      <c r="V485" s="29">
        <v>54985</v>
      </c>
      <c r="W485" s="29">
        <v>171</v>
      </c>
      <c r="X485" s="29">
        <v>12610</v>
      </c>
      <c r="Y485" s="29">
        <v>12180</v>
      </c>
      <c r="Z485" s="31">
        <f>100*Y485/$V485</f>
        <v>22.151495862508</v>
      </c>
      <c r="AA485" s="29">
        <f>IF(Z485&gt;$V$8,1,0)</f>
        <v>0</v>
      </c>
      <c r="AB485" s="31">
        <f>IF($I485=Y$16,Z485,0)</f>
        <v>22.151495862508</v>
      </c>
      <c r="AC485" s="29">
        <v>11733</v>
      </c>
      <c r="AD485" s="31">
        <f>100*AC485/$V485</f>
        <v>21.3385468764208</v>
      </c>
      <c r="AE485" s="29">
        <f>IF(AD485&gt;$V$8,1,0)</f>
        <v>0</v>
      </c>
      <c r="AF485" s="31">
        <f>IF($I485=AC$16,AD485,0)</f>
        <v>0</v>
      </c>
      <c r="AG485" s="29">
        <v>24790</v>
      </c>
      <c r="AH485" s="31">
        <f>100*AG485/$V485</f>
        <v>45.0850231881422</v>
      </c>
      <c r="AI485" s="29">
        <f>IF(AH485&gt;$V$8,1,0)</f>
        <v>0</v>
      </c>
      <c r="AJ485" s="31">
        <f>IF($I485=AG$16,AH485,0)</f>
        <v>0</v>
      </c>
      <c r="AK485" s="29">
        <v>3221</v>
      </c>
      <c r="AL485" s="31">
        <f>100*AK485/$V485</f>
        <v>5.85796126216241</v>
      </c>
      <c r="AM485" s="29">
        <f>IF(AL485&gt;$V$8,1,0)</f>
        <v>0</v>
      </c>
      <c r="AN485" s="31">
        <f>IF($I485=AK$16,AL485,0)</f>
        <v>0</v>
      </c>
      <c r="AO485" s="29">
        <v>2442</v>
      </c>
      <c r="AP485" s="31">
        <f>100*AO485/$V485</f>
        <v>4.44121123942894</v>
      </c>
      <c r="AQ485" s="29">
        <f>IF(AP485&gt;$V$8,1,0)</f>
        <v>0</v>
      </c>
      <c r="AR485" s="31">
        <f>IF($I485=AO$16,AP485,0)</f>
        <v>0</v>
      </c>
      <c r="AS485" s="29">
        <v>0</v>
      </c>
      <c r="AT485" s="31">
        <f>100*AS485/$V485</f>
        <v>0</v>
      </c>
      <c r="AU485" s="29">
        <f>IF(AT485&gt;$V$8,1,0)</f>
        <v>0</v>
      </c>
      <c r="AV485" s="31">
        <f>IF($I485=AS$16,AT485,0)</f>
        <v>0</v>
      </c>
      <c r="AW485" s="29">
        <v>0</v>
      </c>
      <c r="AX485" s="31">
        <f>100*AW485/$V485</f>
        <v>0</v>
      </c>
      <c r="AY485" s="29">
        <f>IF(AX485&gt;$V$8,1,0)</f>
        <v>0</v>
      </c>
      <c r="AZ485" s="31">
        <f>IF($I485=AW$16,AX485,0)</f>
        <v>0</v>
      </c>
      <c r="BA485" s="29">
        <v>0</v>
      </c>
      <c r="BB485" s="31">
        <f>100*BA485/$V485</f>
        <v>0</v>
      </c>
      <c r="BC485" s="29">
        <f>IF(BB485&gt;$V$8,1,0)</f>
        <v>0</v>
      </c>
      <c r="BD485" s="31">
        <f>IF($I485=BA$16,BB485,0)</f>
        <v>0</v>
      </c>
      <c r="BE485" s="29">
        <v>0</v>
      </c>
      <c r="BF485" s="31">
        <f>100*BE485/$V485</f>
        <v>0</v>
      </c>
      <c r="BG485" s="29">
        <f>IF(BF485&gt;$V$8,1,0)</f>
        <v>0</v>
      </c>
      <c r="BH485" s="31">
        <f>IF($I485=BE$16,BF485,0)</f>
        <v>0</v>
      </c>
      <c r="BI485" s="29">
        <v>0</v>
      </c>
      <c r="BJ485" s="31">
        <f>100*BI485/$V485</f>
        <v>0</v>
      </c>
      <c r="BK485" s="29">
        <f>IF(BJ485&gt;$V$8,1,0)</f>
        <v>0</v>
      </c>
      <c r="BL485" s="31">
        <f>IF($I485=BI$16,BJ485,0)</f>
        <v>0</v>
      </c>
      <c r="BM485" s="29">
        <v>0</v>
      </c>
      <c r="BN485" s="31">
        <f>100*BM485/$V485</f>
        <v>0</v>
      </c>
      <c r="BO485" s="29">
        <f>IF(BN485&gt;$V$8,1,0)</f>
        <v>0</v>
      </c>
      <c r="BP485" s="31">
        <f>IF($I485=BM$16,BN485,0)</f>
        <v>0</v>
      </c>
      <c r="BQ485" s="29">
        <v>0</v>
      </c>
      <c r="BR485" s="31">
        <f>100*BQ485/$V485</f>
        <v>0</v>
      </c>
      <c r="BS485" s="29">
        <f>IF(BR485&gt;$V$8,1,0)</f>
        <v>0</v>
      </c>
      <c r="BT485" s="31">
        <f>IF($I485=BQ$16,BR485,0)</f>
        <v>0</v>
      </c>
      <c r="BU485" s="29">
        <v>0</v>
      </c>
      <c r="BV485" s="31">
        <f>100*BU485/$V485</f>
        <v>0</v>
      </c>
      <c r="BW485" s="29">
        <f>IF(BV485&gt;$V$8,1,0)</f>
        <v>0</v>
      </c>
      <c r="BX485" s="31">
        <f>IF($I485=BU$16,BV485,0)</f>
        <v>0</v>
      </c>
      <c r="BY485" s="29">
        <v>1628</v>
      </c>
      <c r="BZ485" s="29">
        <v>0</v>
      </c>
      <c r="CA485" s="28"/>
      <c r="CB485" s="20"/>
      <c r="CC485" s="21"/>
    </row>
    <row r="486" ht="15.75" customHeight="1">
      <c r="A486" t="s" s="32">
        <v>1093</v>
      </c>
      <c r="B486" t="s" s="71">
        <f>_xlfn.IFS(H486=0,F486,K486=1,I486,L486=1,Q486)</f>
        <v>13</v>
      </c>
      <c r="C486" s="72">
        <f>_xlfn.IFS(H486=0,G486,K486=1,J486,L486=1,R486)</f>
        <v>44.9686776906146</v>
      </c>
      <c r="D486" t="s" s="68">
        <v>1001</v>
      </c>
      <c r="E486" s="13"/>
      <c r="F486" t="s" s="74">
        <v>13</v>
      </c>
      <c r="G486" s="81">
        <f>AH486</f>
        <v>44.9686776906146</v>
      </c>
      <c r="H486" s="82">
        <f>K486+L486</f>
        <v>0</v>
      </c>
      <c r="I486" t="s" s="77">
        <v>5</v>
      </c>
      <c r="J486" s="81">
        <f>AB486</f>
        <v>33.1790733111349</v>
      </c>
      <c r="K486" s="13"/>
      <c r="L486" s="13"/>
      <c r="M486" s="13"/>
      <c r="N486" s="13"/>
      <c r="O486" t="s" s="68">
        <v>1094</v>
      </c>
      <c r="P486" t="s" s="68">
        <v>1093</v>
      </c>
      <c r="Q486" t="s" s="78">
        <v>17</v>
      </c>
      <c r="R486" s="83">
        <f>100*S486</f>
        <v>9.8067987</v>
      </c>
      <c r="S486" s="35">
        <v>0.098067987</v>
      </c>
      <c r="T486" s="16"/>
      <c r="U486" s="37">
        <v>73749</v>
      </c>
      <c r="V486" s="37">
        <v>53157</v>
      </c>
      <c r="W486" s="37">
        <v>174</v>
      </c>
      <c r="X486" s="37">
        <v>6267</v>
      </c>
      <c r="Y486" s="37">
        <v>17637</v>
      </c>
      <c r="Z486" s="38">
        <f>100*Y486/$V486</f>
        <v>33.1790733111349</v>
      </c>
      <c r="AA486" s="37">
        <f>IF(Z486&gt;$V$8,1,0)</f>
        <v>0</v>
      </c>
      <c r="AB486" s="38">
        <f>IF($I486=Y$16,Z486,0)</f>
        <v>33.1790733111349</v>
      </c>
      <c r="AC486" s="37">
        <v>3574</v>
      </c>
      <c r="AD486" s="38">
        <f>100*AC486/$V486</f>
        <v>6.72347950411047</v>
      </c>
      <c r="AE486" s="37">
        <f>IF(AD486&gt;$V$8,1,0)</f>
        <v>0</v>
      </c>
      <c r="AF486" s="38">
        <f>IF($I486=AC$16,AD486,0)</f>
        <v>0</v>
      </c>
      <c r="AG486" s="37">
        <v>23904</v>
      </c>
      <c r="AH486" s="38">
        <f>100*AG486/$V486</f>
        <v>44.9686776906146</v>
      </c>
      <c r="AI486" s="37">
        <f>IF(AH486&gt;$V$8,1,0)</f>
        <v>0</v>
      </c>
      <c r="AJ486" s="38">
        <f>IF($I486=AG$16,AH486,0)</f>
        <v>0</v>
      </c>
      <c r="AK486" s="37">
        <v>5213</v>
      </c>
      <c r="AL486" s="38">
        <f>100*AK486/$V486</f>
        <v>9.80679872829543</v>
      </c>
      <c r="AM486" s="37">
        <f>IF(AL486&gt;$V$8,1,0)</f>
        <v>0</v>
      </c>
      <c r="AN486" s="38">
        <f>IF($I486=AK$16,AL486,0)</f>
        <v>0</v>
      </c>
      <c r="AO486" s="37">
        <v>2008</v>
      </c>
      <c r="AP486" s="38">
        <f>100*AO486/$V486</f>
        <v>3.77748932407773</v>
      </c>
      <c r="AQ486" s="37">
        <f>IF(AP486&gt;$V$8,1,0)</f>
        <v>0</v>
      </c>
      <c r="AR486" s="38">
        <f>IF($I486=AO$16,AP486,0)</f>
        <v>0</v>
      </c>
      <c r="AS486" s="37">
        <v>0</v>
      </c>
      <c r="AT486" s="38">
        <f>100*AS486/$V486</f>
        <v>0</v>
      </c>
      <c r="AU486" s="37">
        <f>IF(AT486&gt;$V$8,1,0)</f>
        <v>0</v>
      </c>
      <c r="AV486" s="38">
        <f>IF($I486=AS$16,AT486,0)</f>
        <v>0</v>
      </c>
      <c r="AW486" s="37">
        <v>0</v>
      </c>
      <c r="AX486" s="38">
        <f>100*AW486/$V486</f>
        <v>0</v>
      </c>
      <c r="AY486" s="37">
        <f>IF(AX486&gt;$V$8,1,0)</f>
        <v>0</v>
      </c>
      <c r="AZ486" s="38">
        <f>IF($I486=AW$16,AX486,0)</f>
        <v>0</v>
      </c>
      <c r="BA486" s="37">
        <v>0</v>
      </c>
      <c r="BB486" s="38">
        <f>100*BA486/$V486</f>
        <v>0</v>
      </c>
      <c r="BC486" s="37">
        <f>IF(BB486&gt;$V$8,1,0)</f>
        <v>0</v>
      </c>
      <c r="BD486" s="38">
        <f>IF($I486=BA$16,BB486,0)</f>
        <v>0</v>
      </c>
      <c r="BE486" s="37">
        <v>0</v>
      </c>
      <c r="BF486" s="38">
        <f>100*BE486/$V486</f>
        <v>0</v>
      </c>
      <c r="BG486" s="37">
        <f>IF(BF486&gt;$V$8,1,0)</f>
        <v>0</v>
      </c>
      <c r="BH486" s="38">
        <f>IF($I486=BE$16,BF486,0)</f>
        <v>0</v>
      </c>
      <c r="BI486" s="37">
        <v>0</v>
      </c>
      <c r="BJ486" s="38">
        <f>100*BI486/$V486</f>
        <v>0</v>
      </c>
      <c r="BK486" s="37">
        <f>IF(BJ486&gt;$V$8,1,0)</f>
        <v>0</v>
      </c>
      <c r="BL486" s="38">
        <f>IF($I486=BI$16,BJ486,0)</f>
        <v>0</v>
      </c>
      <c r="BM486" s="37">
        <v>0</v>
      </c>
      <c r="BN486" s="38">
        <f>100*BM486/$V486</f>
        <v>0</v>
      </c>
      <c r="BO486" s="37">
        <f>IF(BN486&gt;$V$8,1,0)</f>
        <v>0</v>
      </c>
      <c r="BP486" s="38">
        <f>IF($I486=BM$16,BN486,0)</f>
        <v>0</v>
      </c>
      <c r="BQ486" s="37">
        <v>0</v>
      </c>
      <c r="BR486" s="38">
        <f>100*BQ486/$V486</f>
        <v>0</v>
      </c>
      <c r="BS486" s="37">
        <f>IF(BR486&gt;$V$8,1,0)</f>
        <v>0</v>
      </c>
      <c r="BT486" s="38">
        <f>IF($I486=BQ$16,BR486,0)</f>
        <v>0</v>
      </c>
      <c r="BU486" s="37">
        <v>0</v>
      </c>
      <c r="BV486" s="38">
        <f>100*BU486/$V486</f>
        <v>0</v>
      </c>
      <c r="BW486" s="37">
        <f>IF(BV486&gt;$V$8,1,0)</f>
        <v>0</v>
      </c>
      <c r="BX486" s="38">
        <f>IF($I486=BU$16,BV486,0)</f>
        <v>0</v>
      </c>
      <c r="BY486" s="37">
        <v>0</v>
      </c>
      <c r="BZ486" s="37">
        <v>0</v>
      </c>
      <c r="CA486" s="16"/>
      <c r="CB486" s="20"/>
      <c r="CC486" s="21"/>
    </row>
    <row r="487" ht="15.75" customHeight="1">
      <c r="A487" t="s" s="32">
        <v>1095</v>
      </c>
      <c r="B487" t="s" s="71">
        <f>_xlfn.IFS(H487=0,F487,K487=1,I487,L487=1,Q487)</f>
        <v>13</v>
      </c>
      <c r="C487" s="72">
        <f>_xlfn.IFS(H487=0,G487,K487=1,J487,L487=1,R487)</f>
        <v>44.8480396657791</v>
      </c>
      <c r="D487" t="s" s="73">
        <v>1001</v>
      </c>
      <c r="E487" s="25"/>
      <c r="F487" t="s" s="74">
        <v>13</v>
      </c>
      <c r="G487" s="75">
        <f>AH487</f>
        <v>44.8480396657791</v>
      </c>
      <c r="H487" s="76">
        <f>K487+L487</f>
        <v>0</v>
      </c>
      <c r="I487" t="s" s="77">
        <v>5</v>
      </c>
      <c r="J487" s="75">
        <f>AB487</f>
        <v>34.837939583142</v>
      </c>
      <c r="K487" s="25"/>
      <c r="L487" s="25"/>
      <c r="M487" s="25"/>
      <c r="N487" s="25"/>
      <c r="O487" t="s" s="73">
        <v>1096</v>
      </c>
      <c r="P487" t="s" s="73">
        <v>1095</v>
      </c>
      <c r="Q487" t="s" s="78">
        <v>17</v>
      </c>
      <c r="R487" s="79">
        <f>100*S487</f>
        <v>9.751170699999999</v>
      </c>
      <c r="S487" s="80">
        <v>0.097511707</v>
      </c>
      <c r="T487" s="28"/>
      <c r="U487" s="29">
        <v>74889</v>
      </c>
      <c r="V487" s="29">
        <v>54455</v>
      </c>
      <c r="W487" s="29">
        <v>161</v>
      </c>
      <c r="X487" s="29">
        <v>5451</v>
      </c>
      <c r="Y487" s="29">
        <v>18971</v>
      </c>
      <c r="Z487" s="31">
        <f>100*Y487/$V487</f>
        <v>34.837939583142</v>
      </c>
      <c r="AA487" s="29">
        <f>IF(Z487&gt;$V$8,1,0)</f>
        <v>0</v>
      </c>
      <c r="AB487" s="31">
        <f>IF($I487=Y$16,Z487,0)</f>
        <v>34.837939583142</v>
      </c>
      <c r="AC487" s="29">
        <v>3502</v>
      </c>
      <c r="AD487" s="31">
        <f>100*AC487/$V487</f>
        <v>6.43099807180241</v>
      </c>
      <c r="AE487" s="29">
        <f>IF(AD487&gt;$V$8,1,0)</f>
        <v>0</v>
      </c>
      <c r="AF487" s="31">
        <f>IF($I487=AC$16,AD487,0)</f>
        <v>0</v>
      </c>
      <c r="AG487" s="29">
        <v>24422</v>
      </c>
      <c r="AH487" s="31">
        <f>100*AG487/$V487</f>
        <v>44.8480396657791</v>
      </c>
      <c r="AI487" s="29">
        <f>IF(AH487&gt;$V$8,1,0)</f>
        <v>0</v>
      </c>
      <c r="AJ487" s="31">
        <f>IF($I487=AG$16,AH487,0)</f>
        <v>0</v>
      </c>
      <c r="AK487" s="29">
        <v>5310</v>
      </c>
      <c r="AL487" s="31">
        <f>100*AK487/$V487</f>
        <v>9.75117069139657</v>
      </c>
      <c r="AM487" s="29">
        <f>IF(AL487&gt;$V$8,1,0)</f>
        <v>0</v>
      </c>
      <c r="AN487" s="31">
        <f>IF($I487=AK$16,AL487,0)</f>
        <v>0</v>
      </c>
      <c r="AO487" s="29">
        <v>1673</v>
      </c>
      <c r="AP487" s="31">
        <f>100*AO487/$V487</f>
        <v>3.07226150032137</v>
      </c>
      <c r="AQ487" s="29">
        <f>IF(AP487&gt;$V$8,1,0)</f>
        <v>0</v>
      </c>
      <c r="AR487" s="31">
        <f>IF($I487=AO$16,AP487,0)</f>
        <v>0</v>
      </c>
      <c r="AS487" s="29">
        <v>0</v>
      </c>
      <c r="AT487" s="31">
        <f>100*AS487/$V487</f>
        <v>0</v>
      </c>
      <c r="AU487" s="29">
        <f>IF(AT487&gt;$V$8,1,0)</f>
        <v>0</v>
      </c>
      <c r="AV487" s="31">
        <f>IF($I487=AS$16,AT487,0)</f>
        <v>0</v>
      </c>
      <c r="AW487" s="29">
        <v>0</v>
      </c>
      <c r="AX487" s="31">
        <f>100*AW487/$V487</f>
        <v>0</v>
      </c>
      <c r="AY487" s="29">
        <f>IF(AX487&gt;$V$8,1,0)</f>
        <v>0</v>
      </c>
      <c r="AZ487" s="31">
        <f>IF($I487=AW$16,AX487,0)</f>
        <v>0</v>
      </c>
      <c r="BA487" s="29">
        <v>0</v>
      </c>
      <c r="BB487" s="31">
        <f>100*BA487/$V487</f>
        <v>0</v>
      </c>
      <c r="BC487" s="29">
        <f>IF(BB487&gt;$V$8,1,0)</f>
        <v>0</v>
      </c>
      <c r="BD487" s="31">
        <f>IF($I487=BA$16,BB487,0)</f>
        <v>0</v>
      </c>
      <c r="BE487" s="29">
        <v>0</v>
      </c>
      <c r="BF487" s="31">
        <f>100*BE487/$V487</f>
        <v>0</v>
      </c>
      <c r="BG487" s="29">
        <f>IF(BF487&gt;$V$8,1,0)</f>
        <v>0</v>
      </c>
      <c r="BH487" s="31">
        <f>IF($I487=BE$16,BF487,0)</f>
        <v>0</v>
      </c>
      <c r="BI487" s="29">
        <v>0</v>
      </c>
      <c r="BJ487" s="31">
        <f>100*BI487/$V487</f>
        <v>0</v>
      </c>
      <c r="BK487" s="29">
        <f>IF(BJ487&gt;$V$8,1,0)</f>
        <v>0</v>
      </c>
      <c r="BL487" s="31">
        <f>IF($I487=BI$16,BJ487,0)</f>
        <v>0</v>
      </c>
      <c r="BM487" s="29">
        <v>0</v>
      </c>
      <c r="BN487" s="31">
        <f>100*BM487/$V487</f>
        <v>0</v>
      </c>
      <c r="BO487" s="29">
        <f>IF(BN487&gt;$V$8,1,0)</f>
        <v>0</v>
      </c>
      <c r="BP487" s="31">
        <f>IF($I487=BM$16,BN487,0)</f>
        <v>0</v>
      </c>
      <c r="BQ487" s="29">
        <v>0</v>
      </c>
      <c r="BR487" s="31">
        <f>100*BQ487/$V487</f>
        <v>0</v>
      </c>
      <c r="BS487" s="29">
        <f>IF(BR487&gt;$V$8,1,0)</f>
        <v>0</v>
      </c>
      <c r="BT487" s="31">
        <f>IF($I487=BQ$16,BR487,0)</f>
        <v>0</v>
      </c>
      <c r="BU487" s="29">
        <v>0</v>
      </c>
      <c r="BV487" s="31">
        <f>100*BU487/$V487</f>
        <v>0</v>
      </c>
      <c r="BW487" s="29">
        <f>IF(BV487&gt;$V$8,1,0)</f>
        <v>0</v>
      </c>
      <c r="BX487" s="31">
        <f>IF($I487=BU$16,BV487,0)</f>
        <v>0</v>
      </c>
      <c r="BY487" s="29">
        <v>0</v>
      </c>
      <c r="BZ487" s="29">
        <v>0</v>
      </c>
      <c r="CA487" s="28"/>
      <c r="CB487" s="20"/>
      <c r="CC487" s="21"/>
    </row>
    <row r="488" ht="15.75" customHeight="1">
      <c r="A488" t="s" s="32">
        <v>1097</v>
      </c>
      <c r="B488" t="s" s="71">
        <f>_xlfn.IFS(H488=0,F488,K488=1,I488,L488=1,Q488)</f>
        <v>13</v>
      </c>
      <c r="C488" s="72">
        <f>_xlfn.IFS(H488=0,G488,K488=1,J488,L488=1,R488)</f>
        <v>44.7539131162635</v>
      </c>
      <c r="D488" t="s" s="68">
        <v>1001</v>
      </c>
      <c r="E488" s="13"/>
      <c r="F488" t="s" s="74">
        <v>13</v>
      </c>
      <c r="G488" s="81">
        <f>AH488</f>
        <v>44.7539131162635</v>
      </c>
      <c r="H488" s="82">
        <f>K488+L488</f>
        <v>0</v>
      </c>
      <c r="I488" t="s" s="77">
        <v>5</v>
      </c>
      <c r="J488" s="81">
        <f>AB488</f>
        <v>32.9517870595128</v>
      </c>
      <c r="K488" s="13"/>
      <c r="L488" s="13"/>
      <c r="M488" s="13"/>
      <c r="N488" s="13"/>
      <c r="O488" t="s" s="68">
        <v>1098</v>
      </c>
      <c r="P488" t="s" s="68">
        <v>1097</v>
      </c>
      <c r="Q488" t="s" s="78">
        <v>17</v>
      </c>
      <c r="R488" s="83">
        <f>100*S488</f>
        <v>13.0827823</v>
      </c>
      <c r="S488" s="35">
        <v>0.130827823</v>
      </c>
      <c r="T488" s="16"/>
      <c r="U488" s="37">
        <v>71934</v>
      </c>
      <c r="V488" s="37">
        <v>47788</v>
      </c>
      <c r="W488" s="37">
        <v>140</v>
      </c>
      <c r="X488" s="37">
        <v>5640</v>
      </c>
      <c r="Y488" s="37">
        <v>15747</v>
      </c>
      <c r="Z488" s="38">
        <f>100*Y488/$V488</f>
        <v>32.9517870595128</v>
      </c>
      <c r="AA488" s="37">
        <f>IF(Z488&gt;$V$8,1,0)</f>
        <v>0</v>
      </c>
      <c r="AB488" s="38">
        <f>IF($I488=Y$16,Z488,0)</f>
        <v>32.9517870595128</v>
      </c>
      <c r="AC488" s="37">
        <v>3148</v>
      </c>
      <c r="AD488" s="38">
        <f>100*AC488/$V488</f>
        <v>6.5874278061438</v>
      </c>
      <c r="AE488" s="37">
        <f>IF(AD488&gt;$V$8,1,0)</f>
        <v>0</v>
      </c>
      <c r="AF488" s="38">
        <f>IF($I488=AC$16,AD488,0)</f>
        <v>0</v>
      </c>
      <c r="AG488" s="37">
        <v>21387</v>
      </c>
      <c r="AH488" s="38">
        <f>100*AG488/$V488</f>
        <v>44.7539131162635</v>
      </c>
      <c r="AI488" s="37">
        <f>IF(AH488&gt;$V$8,1,0)</f>
        <v>0</v>
      </c>
      <c r="AJ488" s="38">
        <f>IF($I488=AG$16,AH488,0)</f>
        <v>0</v>
      </c>
      <c r="AK488" s="37">
        <v>6252</v>
      </c>
      <c r="AL488" s="38">
        <f>100*AK488/$V488</f>
        <v>13.0827822884406</v>
      </c>
      <c r="AM488" s="37">
        <f>IF(AL488&gt;$V$8,1,0)</f>
        <v>0</v>
      </c>
      <c r="AN488" s="38">
        <f>IF($I488=AK$16,AL488,0)</f>
        <v>0</v>
      </c>
      <c r="AO488" s="37">
        <v>1162</v>
      </c>
      <c r="AP488" s="38">
        <f>100*AO488/$V488</f>
        <v>2.43157277977735</v>
      </c>
      <c r="AQ488" s="37">
        <f>IF(AP488&gt;$V$8,1,0)</f>
        <v>0</v>
      </c>
      <c r="AR488" s="38">
        <f>IF($I488=AO$16,AP488,0)</f>
        <v>0</v>
      </c>
      <c r="AS488" s="37">
        <v>0</v>
      </c>
      <c r="AT488" s="38">
        <f>100*AS488/$V488</f>
        <v>0</v>
      </c>
      <c r="AU488" s="37">
        <f>IF(AT488&gt;$V$8,1,0)</f>
        <v>0</v>
      </c>
      <c r="AV488" s="38">
        <f>IF($I488=AS$16,AT488,0)</f>
        <v>0</v>
      </c>
      <c r="AW488" s="37">
        <v>0</v>
      </c>
      <c r="AX488" s="38">
        <f>100*AW488/$V488</f>
        <v>0</v>
      </c>
      <c r="AY488" s="37">
        <f>IF(AX488&gt;$V$8,1,0)</f>
        <v>0</v>
      </c>
      <c r="AZ488" s="38">
        <f>IF($I488=AW$16,AX488,0)</f>
        <v>0</v>
      </c>
      <c r="BA488" s="37">
        <v>0</v>
      </c>
      <c r="BB488" s="38">
        <f>100*BA488/$V488</f>
        <v>0</v>
      </c>
      <c r="BC488" s="37">
        <f>IF(BB488&gt;$V$8,1,0)</f>
        <v>0</v>
      </c>
      <c r="BD488" s="38">
        <f>IF($I488=BA$16,BB488,0)</f>
        <v>0</v>
      </c>
      <c r="BE488" s="37">
        <v>0</v>
      </c>
      <c r="BF488" s="38">
        <f>100*BE488/$V488</f>
        <v>0</v>
      </c>
      <c r="BG488" s="37">
        <f>IF(BF488&gt;$V$8,1,0)</f>
        <v>0</v>
      </c>
      <c r="BH488" s="38">
        <f>IF($I488=BE$16,BF488,0)</f>
        <v>0</v>
      </c>
      <c r="BI488" s="37">
        <v>0</v>
      </c>
      <c r="BJ488" s="38">
        <f>100*BI488/$V488</f>
        <v>0</v>
      </c>
      <c r="BK488" s="37">
        <f>IF(BJ488&gt;$V$8,1,0)</f>
        <v>0</v>
      </c>
      <c r="BL488" s="38">
        <f>IF($I488=BI$16,BJ488,0)</f>
        <v>0</v>
      </c>
      <c r="BM488" s="37">
        <v>0</v>
      </c>
      <c r="BN488" s="38">
        <f>100*BM488/$V488</f>
        <v>0</v>
      </c>
      <c r="BO488" s="37">
        <f>IF(BN488&gt;$V$8,1,0)</f>
        <v>0</v>
      </c>
      <c r="BP488" s="38">
        <f>IF($I488=BM$16,BN488,0)</f>
        <v>0</v>
      </c>
      <c r="BQ488" s="37">
        <v>0</v>
      </c>
      <c r="BR488" s="38">
        <f>100*BQ488/$V488</f>
        <v>0</v>
      </c>
      <c r="BS488" s="37">
        <f>IF(BR488&gt;$V$8,1,0)</f>
        <v>0</v>
      </c>
      <c r="BT488" s="38">
        <f>IF($I488=BQ$16,BR488,0)</f>
        <v>0</v>
      </c>
      <c r="BU488" s="37">
        <v>0</v>
      </c>
      <c r="BV488" s="38">
        <f>100*BU488/$V488</f>
        <v>0</v>
      </c>
      <c r="BW488" s="37">
        <f>IF(BV488&gt;$V$8,1,0)</f>
        <v>0</v>
      </c>
      <c r="BX488" s="38">
        <f>IF($I488=BU$16,BV488,0)</f>
        <v>0</v>
      </c>
      <c r="BY488" s="37">
        <v>168</v>
      </c>
      <c r="BZ488" s="37">
        <v>0</v>
      </c>
      <c r="CA488" s="16"/>
      <c r="CB488" s="20"/>
      <c r="CC488" s="21"/>
    </row>
    <row r="489" ht="15.75" customHeight="1">
      <c r="A489" t="s" s="32">
        <v>1099</v>
      </c>
      <c r="B489" t="s" s="71">
        <f>_xlfn.IFS(H489=0,F489,K489=1,I489,L489=1,Q489)</f>
        <v>5</v>
      </c>
      <c r="C489" s="72">
        <f>_xlfn.IFS(H489=0,G489,K489=1,J489,L489=1,R489)</f>
        <v>44.6830670527215</v>
      </c>
      <c r="D489" t="s" s="73">
        <v>1001</v>
      </c>
      <c r="E489" s="25"/>
      <c r="F489" t="s" s="74">
        <v>5</v>
      </c>
      <c r="G489" s="75">
        <f>Z489</f>
        <v>44.6830670527215</v>
      </c>
      <c r="H489" s="76">
        <f>K489+L489</f>
        <v>0</v>
      </c>
      <c r="I489" t="s" s="77">
        <v>9</v>
      </c>
      <c r="J489" s="75">
        <f>AF489</f>
        <v>28.0354948236715</v>
      </c>
      <c r="K489" s="25"/>
      <c r="L489" s="25"/>
      <c r="M489" s="25"/>
      <c r="N489" s="25"/>
      <c r="O489" t="s" s="73">
        <v>1100</v>
      </c>
      <c r="P489" t="s" s="73">
        <v>1099</v>
      </c>
      <c r="Q489" t="s" s="78">
        <v>17</v>
      </c>
      <c r="R489" s="79">
        <f>100*S489</f>
        <v>13.7146666</v>
      </c>
      <c r="S489" s="80">
        <v>0.137146666</v>
      </c>
      <c r="T489" s="28"/>
      <c r="U489" s="29">
        <v>73465</v>
      </c>
      <c r="V489" s="29">
        <v>48007</v>
      </c>
      <c r="W489" s="29">
        <v>204</v>
      </c>
      <c r="X489" s="29">
        <v>7992</v>
      </c>
      <c r="Y489" s="29">
        <v>21451</v>
      </c>
      <c r="Z489" s="31">
        <f>100*Y489/$V489</f>
        <v>44.6830670527215</v>
      </c>
      <c r="AA489" s="29">
        <f>IF(Z489&gt;$V$8,1,0)</f>
        <v>0</v>
      </c>
      <c r="AB489" s="31">
        <f>IF($I489=Y$16,Z489,0)</f>
        <v>0</v>
      </c>
      <c r="AC489" s="29">
        <v>13459</v>
      </c>
      <c r="AD489" s="31">
        <f>100*AC489/$V489</f>
        <v>28.0354948236715</v>
      </c>
      <c r="AE489" s="29">
        <f>IF(AD489&gt;$V$8,1,0)</f>
        <v>0</v>
      </c>
      <c r="AF489" s="31">
        <f>IF($I489=AC$16,AD489,0)</f>
        <v>28.0354948236715</v>
      </c>
      <c r="AG489" s="29">
        <v>3710</v>
      </c>
      <c r="AH489" s="31">
        <f>100*AG489/$V489</f>
        <v>7.72803966088279</v>
      </c>
      <c r="AI489" s="29">
        <f>IF(AH489&gt;$V$8,1,0)</f>
        <v>0</v>
      </c>
      <c r="AJ489" s="31">
        <f>IF($I489=AG$16,AH489,0)</f>
        <v>0</v>
      </c>
      <c r="AK489" s="29">
        <v>6584</v>
      </c>
      <c r="AL489" s="31">
        <f>100*AK489/$V489</f>
        <v>13.7146666111192</v>
      </c>
      <c r="AM489" s="29">
        <f>IF(AL489&gt;$V$8,1,0)</f>
        <v>0</v>
      </c>
      <c r="AN489" s="31">
        <f>IF($I489=AK$16,AL489,0)</f>
        <v>0</v>
      </c>
      <c r="AO489" s="29">
        <v>2267</v>
      </c>
      <c r="AP489" s="31">
        <f>100*AO489/$V489</f>
        <v>4.72222800841544</v>
      </c>
      <c r="AQ489" s="29">
        <f>IF(AP489&gt;$V$8,1,0)</f>
        <v>0</v>
      </c>
      <c r="AR489" s="31">
        <f>IF($I489=AO$16,AP489,0)</f>
        <v>0</v>
      </c>
      <c r="AS489" s="29">
        <v>0</v>
      </c>
      <c r="AT489" s="31">
        <f>100*AS489/$V489</f>
        <v>0</v>
      </c>
      <c r="AU489" s="29">
        <f>IF(AT489&gt;$V$8,1,0)</f>
        <v>0</v>
      </c>
      <c r="AV489" s="31">
        <f>IF($I489=AS$16,AT489,0)</f>
        <v>0</v>
      </c>
      <c r="AW489" s="29">
        <v>0</v>
      </c>
      <c r="AX489" s="31">
        <f>100*AW489/$V489</f>
        <v>0</v>
      </c>
      <c r="AY489" s="29">
        <f>IF(AX489&gt;$V$8,1,0)</f>
        <v>0</v>
      </c>
      <c r="AZ489" s="31">
        <f>IF($I489=AW$16,AX489,0)</f>
        <v>0</v>
      </c>
      <c r="BA489" s="29">
        <v>0</v>
      </c>
      <c r="BB489" s="31">
        <f>100*BA489/$V489</f>
        <v>0</v>
      </c>
      <c r="BC489" s="29">
        <f>IF(BB489&gt;$V$8,1,0)</f>
        <v>0</v>
      </c>
      <c r="BD489" s="31">
        <f>IF($I489=BA$16,BB489,0)</f>
        <v>0</v>
      </c>
      <c r="BE489" s="29">
        <v>0</v>
      </c>
      <c r="BF489" s="31">
        <f>100*BE489/$V489</f>
        <v>0</v>
      </c>
      <c r="BG489" s="29">
        <f>IF(BF489&gt;$V$8,1,0)</f>
        <v>0</v>
      </c>
      <c r="BH489" s="31">
        <f>IF($I489=BE$16,BF489,0)</f>
        <v>0</v>
      </c>
      <c r="BI489" s="29">
        <v>0</v>
      </c>
      <c r="BJ489" s="31">
        <f>100*BI489/$V489</f>
        <v>0</v>
      </c>
      <c r="BK489" s="29">
        <f>IF(BJ489&gt;$V$8,1,0)</f>
        <v>0</v>
      </c>
      <c r="BL489" s="31">
        <f>IF($I489=BI$16,BJ489,0)</f>
        <v>0</v>
      </c>
      <c r="BM489" s="29">
        <v>0</v>
      </c>
      <c r="BN489" s="31">
        <f>100*BM489/$V489</f>
        <v>0</v>
      </c>
      <c r="BO489" s="29">
        <f>IF(BN489&gt;$V$8,1,0)</f>
        <v>0</v>
      </c>
      <c r="BP489" s="31">
        <f>IF($I489=BM$16,BN489,0)</f>
        <v>0</v>
      </c>
      <c r="BQ489" s="29">
        <v>0</v>
      </c>
      <c r="BR489" s="31">
        <f>100*BQ489/$V489</f>
        <v>0</v>
      </c>
      <c r="BS489" s="29">
        <f>IF(BR489&gt;$V$8,1,0)</f>
        <v>0</v>
      </c>
      <c r="BT489" s="31">
        <f>IF($I489=BQ$16,BR489,0)</f>
        <v>0</v>
      </c>
      <c r="BU489" s="29">
        <v>0</v>
      </c>
      <c r="BV489" s="31">
        <f>100*BU489/$V489</f>
        <v>0</v>
      </c>
      <c r="BW489" s="29">
        <f>IF(BV489&gt;$V$8,1,0)</f>
        <v>0</v>
      </c>
      <c r="BX489" s="31">
        <f>IF($I489=BU$16,BV489,0)</f>
        <v>0</v>
      </c>
      <c r="BY489" s="29">
        <v>0</v>
      </c>
      <c r="BZ489" s="29">
        <v>0</v>
      </c>
      <c r="CA489" s="28"/>
      <c r="CB489" s="20"/>
      <c r="CC489" s="21"/>
    </row>
    <row r="490" ht="15.75" customHeight="1">
      <c r="A490" t="s" s="32">
        <v>1101</v>
      </c>
      <c r="B490" t="s" s="71">
        <f>_xlfn.IFS(H490=0,F490,K490=1,I490,L490=1,Q490)</f>
        <v>13</v>
      </c>
      <c r="C490" s="72">
        <f>_xlfn.IFS(H490=0,G490,K490=1,J490,L490=1,R490)</f>
        <v>44.279537000321</v>
      </c>
      <c r="D490" t="s" s="68">
        <v>1001</v>
      </c>
      <c r="E490" s="13"/>
      <c r="F490" t="s" s="74">
        <v>13</v>
      </c>
      <c r="G490" s="81">
        <f>AH490</f>
        <v>44.279537000321</v>
      </c>
      <c r="H490" s="82">
        <f>K490+L490</f>
        <v>0</v>
      </c>
      <c r="I490" t="s" s="77">
        <v>5</v>
      </c>
      <c r="J490" s="81">
        <f>AB490</f>
        <v>30.8313978738269</v>
      </c>
      <c r="K490" s="13"/>
      <c r="L490" s="13"/>
      <c r="M490" s="13"/>
      <c r="N490" s="13"/>
      <c r="O490" t="s" s="68">
        <v>1102</v>
      </c>
      <c r="P490" t="s" s="68">
        <v>1101</v>
      </c>
      <c r="Q490" t="s" s="78">
        <v>17</v>
      </c>
      <c r="R490" s="83">
        <f>100*S490</f>
        <v>14.6396269</v>
      </c>
      <c r="S490" s="35">
        <v>0.146396269</v>
      </c>
      <c r="T490" s="16"/>
      <c r="U490" s="37">
        <v>75714</v>
      </c>
      <c r="V490" s="37">
        <v>52959</v>
      </c>
      <c r="W490" s="37">
        <v>179</v>
      </c>
      <c r="X490" s="37">
        <v>7122</v>
      </c>
      <c r="Y490" s="37">
        <v>16328</v>
      </c>
      <c r="Z490" s="38">
        <f>100*Y490/$V490</f>
        <v>30.8313978738269</v>
      </c>
      <c r="AA490" s="37">
        <f>IF(Z490&gt;$V$8,1,0)</f>
        <v>0</v>
      </c>
      <c r="AB490" s="38">
        <f>IF($I490=Y$16,Z490,0)</f>
        <v>30.8313978738269</v>
      </c>
      <c r="AC490" s="37">
        <v>3753</v>
      </c>
      <c r="AD490" s="38">
        <f>100*AC490/$V490</f>
        <v>7.08661417322835</v>
      </c>
      <c r="AE490" s="37">
        <f>IF(AD490&gt;$V$8,1,0)</f>
        <v>0</v>
      </c>
      <c r="AF490" s="38">
        <f>IF($I490=AC$16,AD490,0)</f>
        <v>0</v>
      </c>
      <c r="AG490" s="37">
        <v>23450</v>
      </c>
      <c r="AH490" s="38">
        <f>100*AG490/$V490</f>
        <v>44.279537000321</v>
      </c>
      <c r="AI490" s="37">
        <f>IF(AH490&gt;$V$8,1,0)</f>
        <v>0</v>
      </c>
      <c r="AJ490" s="38">
        <f>IF($I490=AG$16,AH490,0)</f>
        <v>0</v>
      </c>
      <c r="AK490" s="37">
        <v>7753</v>
      </c>
      <c r="AL490" s="38">
        <f>100*AK490/$V490</f>
        <v>14.6396268811722</v>
      </c>
      <c r="AM490" s="37">
        <f>IF(AL490&gt;$V$8,1,0)</f>
        <v>0</v>
      </c>
      <c r="AN490" s="38">
        <f>IF($I490=AK$16,AL490,0)</f>
        <v>0</v>
      </c>
      <c r="AO490" s="37">
        <v>1197</v>
      </c>
      <c r="AP490" s="38">
        <f>100*AO490/$V490</f>
        <v>2.26023905285221</v>
      </c>
      <c r="AQ490" s="37">
        <f>IF(AP490&gt;$V$8,1,0)</f>
        <v>0</v>
      </c>
      <c r="AR490" s="38">
        <f>IF($I490=AO$16,AP490,0)</f>
        <v>0</v>
      </c>
      <c r="AS490" s="37">
        <v>0</v>
      </c>
      <c r="AT490" s="38">
        <f>100*AS490/$V490</f>
        <v>0</v>
      </c>
      <c r="AU490" s="37">
        <f>IF(AT490&gt;$V$8,1,0)</f>
        <v>0</v>
      </c>
      <c r="AV490" s="38">
        <f>IF($I490=AS$16,AT490,0)</f>
        <v>0</v>
      </c>
      <c r="AW490" s="37">
        <v>0</v>
      </c>
      <c r="AX490" s="38">
        <f>100*AW490/$V490</f>
        <v>0</v>
      </c>
      <c r="AY490" s="37">
        <f>IF(AX490&gt;$V$8,1,0)</f>
        <v>0</v>
      </c>
      <c r="AZ490" s="38">
        <f>IF($I490=AW$16,AX490,0)</f>
        <v>0</v>
      </c>
      <c r="BA490" s="37">
        <v>0</v>
      </c>
      <c r="BB490" s="38">
        <f>100*BA490/$V490</f>
        <v>0</v>
      </c>
      <c r="BC490" s="37">
        <f>IF(BB490&gt;$V$8,1,0)</f>
        <v>0</v>
      </c>
      <c r="BD490" s="38">
        <f>IF($I490=BA$16,BB490,0)</f>
        <v>0</v>
      </c>
      <c r="BE490" s="37">
        <v>0</v>
      </c>
      <c r="BF490" s="38">
        <f>100*BE490/$V490</f>
        <v>0</v>
      </c>
      <c r="BG490" s="37">
        <f>IF(BF490&gt;$V$8,1,0)</f>
        <v>0</v>
      </c>
      <c r="BH490" s="38">
        <f>IF($I490=BE$16,BF490,0)</f>
        <v>0</v>
      </c>
      <c r="BI490" s="37">
        <v>0</v>
      </c>
      <c r="BJ490" s="38">
        <f>100*BI490/$V490</f>
        <v>0</v>
      </c>
      <c r="BK490" s="37">
        <f>IF(BJ490&gt;$V$8,1,0)</f>
        <v>0</v>
      </c>
      <c r="BL490" s="38">
        <f>IF($I490=BI$16,BJ490,0)</f>
        <v>0</v>
      </c>
      <c r="BM490" s="37">
        <v>0</v>
      </c>
      <c r="BN490" s="38">
        <f>100*BM490/$V490</f>
        <v>0</v>
      </c>
      <c r="BO490" s="37">
        <f>IF(BN490&gt;$V$8,1,0)</f>
        <v>0</v>
      </c>
      <c r="BP490" s="38">
        <f>IF($I490=BM$16,BN490,0)</f>
        <v>0</v>
      </c>
      <c r="BQ490" s="37">
        <v>0</v>
      </c>
      <c r="BR490" s="38">
        <f>100*BQ490/$V490</f>
        <v>0</v>
      </c>
      <c r="BS490" s="37">
        <f>IF(BR490&gt;$V$8,1,0)</f>
        <v>0</v>
      </c>
      <c r="BT490" s="38">
        <f>IF($I490=BQ$16,BR490,0)</f>
        <v>0</v>
      </c>
      <c r="BU490" s="37">
        <v>0</v>
      </c>
      <c r="BV490" s="38">
        <f>100*BU490/$V490</f>
        <v>0</v>
      </c>
      <c r="BW490" s="37">
        <f>IF(BV490&gt;$V$8,1,0)</f>
        <v>0</v>
      </c>
      <c r="BX490" s="38">
        <f>IF($I490=BU$16,BV490,0)</f>
        <v>0</v>
      </c>
      <c r="BY490" s="37">
        <v>3817</v>
      </c>
      <c r="BZ490" s="37">
        <v>0</v>
      </c>
      <c r="CA490" s="16"/>
      <c r="CB490" s="20"/>
      <c r="CC490" s="21"/>
    </row>
    <row r="491" ht="15.75" customHeight="1">
      <c r="A491" t="s" s="32">
        <v>1103</v>
      </c>
      <c r="B491" t="s" s="71">
        <f>_xlfn.IFS(H491=0,F491,K491=1,I491,L491=1,Q491)</f>
        <v>13</v>
      </c>
      <c r="C491" s="72">
        <f>_xlfn.IFS(H491=0,G491,K491=1,J491,L491=1,R491)</f>
        <v>43.9134010365865</v>
      </c>
      <c r="D491" t="s" s="73">
        <v>1001</v>
      </c>
      <c r="E491" s="25"/>
      <c r="F491" t="s" s="74">
        <v>13</v>
      </c>
      <c r="G491" s="75">
        <f>AH491</f>
        <v>43.9134010365865</v>
      </c>
      <c r="H491" s="76">
        <f>K491+L491</f>
        <v>0</v>
      </c>
      <c r="I491" t="s" s="77">
        <v>5</v>
      </c>
      <c r="J491" s="75">
        <f>AB491</f>
        <v>34.4024327270641</v>
      </c>
      <c r="K491" s="25"/>
      <c r="L491" s="25"/>
      <c r="M491" s="25"/>
      <c r="N491" s="25"/>
      <c r="O491" t="s" s="73">
        <v>1104</v>
      </c>
      <c r="P491" t="s" s="73">
        <v>1103</v>
      </c>
      <c r="Q491" t="s" s="78">
        <v>17</v>
      </c>
      <c r="R491" s="79">
        <f>100*S491</f>
        <v>9.841834499999999</v>
      </c>
      <c r="S491" s="80">
        <v>0.098418345</v>
      </c>
      <c r="T491" s="28"/>
      <c r="U491" s="29">
        <v>71971</v>
      </c>
      <c r="V491" s="29">
        <v>52287</v>
      </c>
      <c r="W491" s="29">
        <v>163</v>
      </c>
      <c r="X491" s="29">
        <v>4973</v>
      </c>
      <c r="Y491" s="29">
        <v>17988</v>
      </c>
      <c r="Z491" s="31">
        <f>100*Y491/$V491</f>
        <v>34.4024327270641</v>
      </c>
      <c r="AA491" s="29">
        <f>IF(Z491&gt;$V$8,1,0)</f>
        <v>0</v>
      </c>
      <c r="AB491" s="31">
        <f>IF($I491=Y$16,Z491,0)</f>
        <v>34.4024327270641</v>
      </c>
      <c r="AC491" s="29">
        <v>3942</v>
      </c>
      <c r="AD491" s="31">
        <f>100*AC491/$V491</f>
        <v>7.53915887314246</v>
      </c>
      <c r="AE491" s="29">
        <f>IF(AD491&gt;$V$8,1,0)</f>
        <v>0</v>
      </c>
      <c r="AF491" s="31">
        <f>IF($I491=AC$16,AD491,0)</f>
        <v>0</v>
      </c>
      <c r="AG491" s="29">
        <v>22961</v>
      </c>
      <c r="AH491" s="31">
        <f>100*AG491/$V491</f>
        <v>43.9134010365865</v>
      </c>
      <c r="AI491" s="29">
        <f>IF(AH491&gt;$V$8,1,0)</f>
        <v>0</v>
      </c>
      <c r="AJ491" s="31">
        <f>IF($I491=AG$16,AH491,0)</f>
        <v>0</v>
      </c>
      <c r="AK491" s="29">
        <v>5146</v>
      </c>
      <c r="AL491" s="31">
        <f>100*AK491/$V491</f>
        <v>9.84183449040871</v>
      </c>
      <c r="AM491" s="29">
        <f>IF(AL491&gt;$V$8,1,0)</f>
        <v>0</v>
      </c>
      <c r="AN491" s="31">
        <f>IF($I491=AK$16,AL491,0)</f>
        <v>0</v>
      </c>
      <c r="AO491" s="29">
        <v>1564</v>
      </c>
      <c r="AP491" s="31">
        <f>100*AO491/$V491</f>
        <v>2.99118327691396</v>
      </c>
      <c r="AQ491" s="29">
        <f>IF(AP491&gt;$V$8,1,0)</f>
        <v>0</v>
      </c>
      <c r="AR491" s="31">
        <f>IF($I491=AO$16,AP491,0)</f>
        <v>0</v>
      </c>
      <c r="AS491" s="29">
        <v>0</v>
      </c>
      <c r="AT491" s="31">
        <f>100*AS491/$V491</f>
        <v>0</v>
      </c>
      <c r="AU491" s="29">
        <f>IF(AT491&gt;$V$8,1,0)</f>
        <v>0</v>
      </c>
      <c r="AV491" s="31">
        <f>IF($I491=AS$16,AT491,0)</f>
        <v>0</v>
      </c>
      <c r="AW491" s="29">
        <v>0</v>
      </c>
      <c r="AX491" s="31">
        <f>100*AW491/$V491</f>
        <v>0</v>
      </c>
      <c r="AY491" s="29">
        <f>IF(AX491&gt;$V$8,1,0)</f>
        <v>0</v>
      </c>
      <c r="AZ491" s="31">
        <f>IF($I491=AW$16,AX491,0)</f>
        <v>0</v>
      </c>
      <c r="BA491" s="29">
        <v>0</v>
      </c>
      <c r="BB491" s="31">
        <f>100*BA491/$V491</f>
        <v>0</v>
      </c>
      <c r="BC491" s="29">
        <f>IF(BB491&gt;$V$8,1,0)</f>
        <v>0</v>
      </c>
      <c r="BD491" s="31">
        <f>IF($I491=BA$16,BB491,0)</f>
        <v>0</v>
      </c>
      <c r="BE491" s="29">
        <v>0</v>
      </c>
      <c r="BF491" s="31">
        <f>100*BE491/$V491</f>
        <v>0</v>
      </c>
      <c r="BG491" s="29">
        <f>IF(BF491&gt;$V$8,1,0)</f>
        <v>0</v>
      </c>
      <c r="BH491" s="31">
        <f>IF($I491=BE$16,BF491,0)</f>
        <v>0</v>
      </c>
      <c r="BI491" s="29">
        <v>0</v>
      </c>
      <c r="BJ491" s="31">
        <f>100*BI491/$V491</f>
        <v>0</v>
      </c>
      <c r="BK491" s="29">
        <f>IF(BJ491&gt;$V$8,1,0)</f>
        <v>0</v>
      </c>
      <c r="BL491" s="31">
        <f>IF($I491=BI$16,BJ491,0)</f>
        <v>0</v>
      </c>
      <c r="BM491" s="29">
        <v>0</v>
      </c>
      <c r="BN491" s="31">
        <f>100*BM491/$V491</f>
        <v>0</v>
      </c>
      <c r="BO491" s="29">
        <f>IF(BN491&gt;$V$8,1,0)</f>
        <v>0</v>
      </c>
      <c r="BP491" s="31">
        <f>IF($I491=BM$16,BN491,0)</f>
        <v>0</v>
      </c>
      <c r="BQ491" s="29">
        <v>0</v>
      </c>
      <c r="BR491" s="31">
        <f>100*BQ491/$V491</f>
        <v>0</v>
      </c>
      <c r="BS491" s="29">
        <f>IF(BR491&gt;$V$8,1,0)</f>
        <v>0</v>
      </c>
      <c r="BT491" s="31">
        <f>IF($I491=BQ$16,BR491,0)</f>
        <v>0</v>
      </c>
      <c r="BU491" s="29">
        <v>0</v>
      </c>
      <c r="BV491" s="31">
        <f>100*BU491/$V491</f>
        <v>0</v>
      </c>
      <c r="BW491" s="29">
        <f>IF(BV491&gt;$V$8,1,0)</f>
        <v>0</v>
      </c>
      <c r="BX491" s="31">
        <f>IF($I491=BU$16,BV491,0)</f>
        <v>0</v>
      </c>
      <c r="BY491" s="29">
        <v>524</v>
      </c>
      <c r="BZ491" s="29">
        <v>0</v>
      </c>
      <c r="CA491" s="28"/>
      <c r="CB491" s="20"/>
      <c r="CC491" s="21"/>
    </row>
    <row r="492" ht="15.75" customHeight="1">
      <c r="A492" t="s" s="32">
        <v>1105</v>
      </c>
      <c r="B492" t="s" s="71">
        <f>_xlfn.IFS(H492=0,F492,K492=1,I492,L492=1,Q492)</f>
        <v>5</v>
      </c>
      <c r="C492" s="72">
        <f>_xlfn.IFS(H492=0,G492,K492=1,J492,L492=1,R492)</f>
        <v>43.7408650184244</v>
      </c>
      <c r="D492" t="s" s="68">
        <v>1001</v>
      </c>
      <c r="E492" s="13"/>
      <c r="F492" t="s" s="74">
        <v>5</v>
      </c>
      <c r="G492" s="81">
        <f>Z492</f>
        <v>43.7408650184244</v>
      </c>
      <c r="H492" s="82">
        <f>K492+L492</f>
        <v>0</v>
      </c>
      <c r="I492" t="s" s="77">
        <v>9</v>
      </c>
      <c r="J492" s="81">
        <f>AF492</f>
        <v>22.3439076105976</v>
      </c>
      <c r="K492" s="13"/>
      <c r="L492" s="13"/>
      <c r="M492" s="13"/>
      <c r="N492" s="13"/>
      <c r="O492" t="s" s="68">
        <v>1106</v>
      </c>
      <c r="P492" t="s" s="68">
        <v>1105</v>
      </c>
      <c r="Q492" t="s" s="78">
        <v>17</v>
      </c>
      <c r="R492" s="83">
        <f>100*S492</f>
        <v>14.4265805</v>
      </c>
      <c r="S492" s="35">
        <v>0.144265805</v>
      </c>
      <c r="T492" s="16"/>
      <c r="U492" s="37">
        <v>71763</v>
      </c>
      <c r="V492" s="37">
        <v>48577</v>
      </c>
      <c r="W492" s="37">
        <v>135</v>
      </c>
      <c r="X492" s="37">
        <v>10394</v>
      </c>
      <c r="Y492" s="37">
        <v>21248</v>
      </c>
      <c r="Z492" s="38">
        <f>100*Y492/$V492</f>
        <v>43.7408650184244</v>
      </c>
      <c r="AA492" s="37">
        <f>IF(Z492&gt;$V$8,1,0)</f>
        <v>0</v>
      </c>
      <c r="AB492" s="38">
        <f>IF($I492=Y$16,Z492,0)</f>
        <v>0</v>
      </c>
      <c r="AC492" s="37">
        <v>10854</v>
      </c>
      <c r="AD492" s="38">
        <f>100*AC492/$V492</f>
        <v>22.3439076105976</v>
      </c>
      <c r="AE492" s="37">
        <f>IF(AD492&gt;$V$8,1,0)</f>
        <v>0</v>
      </c>
      <c r="AF492" s="38">
        <f>IF($I492=AC$16,AD492,0)</f>
        <v>22.3439076105976</v>
      </c>
      <c r="AG492" s="37">
        <v>6252</v>
      </c>
      <c r="AH492" s="38">
        <f>100*AG492/$V492</f>
        <v>12.8702884080944</v>
      </c>
      <c r="AI492" s="37">
        <f>IF(AH492&gt;$V$8,1,0)</f>
        <v>0</v>
      </c>
      <c r="AJ492" s="38">
        <f>IF($I492=AG$16,AH492,0)</f>
        <v>0</v>
      </c>
      <c r="AK492" s="37">
        <v>7008</v>
      </c>
      <c r="AL492" s="38">
        <f>100*AK492/$V492</f>
        <v>14.4265804804743</v>
      </c>
      <c r="AM492" s="37">
        <f>IF(AL492&gt;$V$8,1,0)</f>
        <v>0</v>
      </c>
      <c r="AN492" s="38">
        <f>IF($I492=AK$16,AL492,0)</f>
        <v>0</v>
      </c>
      <c r="AO492" s="37">
        <v>2806</v>
      </c>
      <c r="AP492" s="38">
        <f>100*AO492/$V492</f>
        <v>5.77639623690224</v>
      </c>
      <c r="AQ492" s="37">
        <f>IF(AP492&gt;$V$8,1,0)</f>
        <v>0</v>
      </c>
      <c r="AR492" s="38">
        <f>IF($I492=AO$16,AP492,0)</f>
        <v>0</v>
      </c>
      <c r="AS492" s="37">
        <v>0</v>
      </c>
      <c r="AT492" s="38">
        <f>100*AS492/$V492</f>
        <v>0</v>
      </c>
      <c r="AU492" s="37">
        <f>IF(AT492&gt;$V$8,1,0)</f>
        <v>0</v>
      </c>
      <c r="AV492" s="38">
        <f>IF($I492=AS$16,AT492,0)</f>
        <v>0</v>
      </c>
      <c r="AW492" s="37">
        <v>0</v>
      </c>
      <c r="AX492" s="38">
        <f>100*AW492/$V492</f>
        <v>0</v>
      </c>
      <c r="AY492" s="37">
        <f>IF(AX492&gt;$V$8,1,0)</f>
        <v>0</v>
      </c>
      <c r="AZ492" s="38">
        <f>IF($I492=AW$16,AX492,0)</f>
        <v>0</v>
      </c>
      <c r="BA492" s="37">
        <v>0</v>
      </c>
      <c r="BB492" s="38">
        <f>100*BA492/$V492</f>
        <v>0</v>
      </c>
      <c r="BC492" s="37">
        <f>IF(BB492&gt;$V$8,1,0)</f>
        <v>0</v>
      </c>
      <c r="BD492" s="38">
        <f>IF($I492=BA$16,BB492,0)</f>
        <v>0</v>
      </c>
      <c r="BE492" s="37">
        <v>0</v>
      </c>
      <c r="BF492" s="38">
        <f>100*BE492/$V492</f>
        <v>0</v>
      </c>
      <c r="BG492" s="37">
        <f>IF(BF492&gt;$V$8,1,0)</f>
        <v>0</v>
      </c>
      <c r="BH492" s="38">
        <f>IF($I492=BE$16,BF492,0)</f>
        <v>0</v>
      </c>
      <c r="BI492" s="37">
        <v>0</v>
      </c>
      <c r="BJ492" s="38">
        <f>100*BI492/$V492</f>
        <v>0</v>
      </c>
      <c r="BK492" s="37">
        <f>IF(BJ492&gt;$V$8,1,0)</f>
        <v>0</v>
      </c>
      <c r="BL492" s="38">
        <f>IF($I492=BI$16,BJ492,0)</f>
        <v>0</v>
      </c>
      <c r="BM492" s="37">
        <v>0</v>
      </c>
      <c r="BN492" s="38">
        <f>100*BM492/$V492</f>
        <v>0</v>
      </c>
      <c r="BO492" s="37">
        <f>IF(BN492&gt;$V$8,1,0)</f>
        <v>0</v>
      </c>
      <c r="BP492" s="38">
        <f>IF($I492=BM$16,BN492,0)</f>
        <v>0</v>
      </c>
      <c r="BQ492" s="37">
        <v>0</v>
      </c>
      <c r="BR492" s="38">
        <f>100*BQ492/$V492</f>
        <v>0</v>
      </c>
      <c r="BS492" s="37">
        <f>IF(BR492&gt;$V$8,1,0)</f>
        <v>0</v>
      </c>
      <c r="BT492" s="38">
        <f>IF($I492=BQ$16,BR492,0)</f>
        <v>0</v>
      </c>
      <c r="BU492" s="37">
        <v>0</v>
      </c>
      <c r="BV492" s="38">
        <f>100*BU492/$V492</f>
        <v>0</v>
      </c>
      <c r="BW492" s="37">
        <f>IF(BV492&gt;$V$8,1,0)</f>
        <v>0</v>
      </c>
      <c r="BX492" s="38">
        <f>IF($I492=BU$16,BV492,0)</f>
        <v>0</v>
      </c>
      <c r="BY492" s="37">
        <v>567</v>
      </c>
      <c r="BZ492" s="37">
        <v>0</v>
      </c>
      <c r="CA492" s="16"/>
      <c r="CB492" s="20"/>
      <c r="CC492" s="21"/>
    </row>
    <row r="493" ht="15.75" customHeight="1">
      <c r="A493" t="s" s="32">
        <v>1107</v>
      </c>
      <c r="B493" t="s" s="71">
        <f>_xlfn.IFS(H493=0,F493,K493=1,I493,L493=1,Q493)</f>
        <v>13</v>
      </c>
      <c r="C493" s="72">
        <f>_xlfn.IFS(H493=0,G493,K493=1,J493,L493=1,R493)</f>
        <v>43.6147465437788</v>
      </c>
      <c r="D493" t="s" s="73">
        <v>1001</v>
      </c>
      <c r="E493" s="25"/>
      <c r="F493" t="s" s="74">
        <v>13</v>
      </c>
      <c r="G493" s="75">
        <f>AH493</f>
        <v>43.6147465437788</v>
      </c>
      <c r="H493" s="76">
        <f>K493+L493</f>
        <v>0</v>
      </c>
      <c r="I493" t="s" s="77">
        <v>5</v>
      </c>
      <c r="J493" s="75">
        <f>AB493</f>
        <v>27.6018433179724</v>
      </c>
      <c r="K493" s="25"/>
      <c r="L493" s="25"/>
      <c r="M493" s="25"/>
      <c r="N493" s="25"/>
      <c r="O493" t="s" s="73">
        <v>1108</v>
      </c>
      <c r="P493" t="s" s="73">
        <v>1107</v>
      </c>
      <c r="Q493" t="s" s="78">
        <v>17</v>
      </c>
      <c r="R493" s="79">
        <f>100*S493</f>
        <v>11.9520737</v>
      </c>
      <c r="S493" s="80">
        <v>0.119520737</v>
      </c>
      <c r="T493" s="28"/>
      <c r="U493" s="29">
        <v>78738</v>
      </c>
      <c r="V493" s="29">
        <v>54250</v>
      </c>
      <c r="W493" s="29">
        <v>191</v>
      </c>
      <c r="X493" s="29">
        <v>8687</v>
      </c>
      <c r="Y493" s="29">
        <v>14974</v>
      </c>
      <c r="Z493" s="31">
        <f>100*Y493/$V493</f>
        <v>27.6018433179724</v>
      </c>
      <c r="AA493" s="29">
        <f>IF(Z493&gt;$V$8,1,0)</f>
        <v>0</v>
      </c>
      <c r="AB493" s="31">
        <f>IF($I493=Y$16,Z493,0)</f>
        <v>27.6018433179724</v>
      </c>
      <c r="AC493" s="29">
        <v>6178</v>
      </c>
      <c r="AD493" s="31">
        <f>100*AC493/$V493</f>
        <v>11.3880184331797</v>
      </c>
      <c r="AE493" s="29">
        <f>IF(AD493&gt;$V$8,1,0)</f>
        <v>0</v>
      </c>
      <c r="AF493" s="31">
        <f>IF($I493=AC$16,AD493,0)</f>
        <v>0</v>
      </c>
      <c r="AG493" s="29">
        <v>23661</v>
      </c>
      <c r="AH493" s="31">
        <f>100*AG493/$V493</f>
        <v>43.6147465437788</v>
      </c>
      <c r="AI493" s="29">
        <f>IF(AH493&gt;$V$8,1,0)</f>
        <v>0</v>
      </c>
      <c r="AJ493" s="31">
        <f>IF($I493=AG$16,AH493,0)</f>
        <v>0</v>
      </c>
      <c r="AK493" s="29">
        <v>6484</v>
      </c>
      <c r="AL493" s="31">
        <f>100*AK493/$V493</f>
        <v>11.9520737327189</v>
      </c>
      <c r="AM493" s="29">
        <f>IF(AL493&gt;$V$8,1,0)</f>
        <v>0</v>
      </c>
      <c r="AN493" s="31">
        <f>IF($I493=AK$16,AL493,0)</f>
        <v>0</v>
      </c>
      <c r="AO493" s="29">
        <v>2344</v>
      </c>
      <c r="AP493" s="31">
        <f>100*AO493/$V493</f>
        <v>4.32073732718894</v>
      </c>
      <c r="AQ493" s="29">
        <f>IF(AP493&gt;$V$8,1,0)</f>
        <v>0</v>
      </c>
      <c r="AR493" s="31">
        <f>IF($I493=AO$16,AP493,0)</f>
        <v>0</v>
      </c>
      <c r="AS493" s="29">
        <v>0</v>
      </c>
      <c r="AT493" s="31">
        <f>100*AS493/$V493</f>
        <v>0</v>
      </c>
      <c r="AU493" s="29">
        <f>IF(AT493&gt;$V$8,1,0)</f>
        <v>0</v>
      </c>
      <c r="AV493" s="31">
        <f>IF($I493=AS$16,AT493,0)</f>
        <v>0</v>
      </c>
      <c r="AW493" s="29">
        <v>0</v>
      </c>
      <c r="AX493" s="31">
        <f>100*AW493/$V493</f>
        <v>0</v>
      </c>
      <c r="AY493" s="29">
        <f>IF(AX493&gt;$V$8,1,0)</f>
        <v>0</v>
      </c>
      <c r="AZ493" s="31">
        <f>IF($I493=AW$16,AX493,0)</f>
        <v>0</v>
      </c>
      <c r="BA493" s="29">
        <v>0</v>
      </c>
      <c r="BB493" s="31">
        <f>100*BA493/$V493</f>
        <v>0</v>
      </c>
      <c r="BC493" s="29">
        <f>IF(BB493&gt;$V$8,1,0)</f>
        <v>0</v>
      </c>
      <c r="BD493" s="31">
        <f>IF($I493=BA$16,BB493,0)</f>
        <v>0</v>
      </c>
      <c r="BE493" s="29">
        <v>0</v>
      </c>
      <c r="BF493" s="31">
        <f>100*BE493/$V493</f>
        <v>0</v>
      </c>
      <c r="BG493" s="29">
        <f>IF(BF493&gt;$V$8,1,0)</f>
        <v>0</v>
      </c>
      <c r="BH493" s="31">
        <f>IF($I493=BE$16,BF493,0)</f>
        <v>0</v>
      </c>
      <c r="BI493" s="29">
        <v>0</v>
      </c>
      <c r="BJ493" s="31">
        <f>100*BI493/$V493</f>
        <v>0</v>
      </c>
      <c r="BK493" s="29">
        <f>IF(BJ493&gt;$V$8,1,0)</f>
        <v>0</v>
      </c>
      <c r="BL493" s="31">
        <f>IF($I493=BI$16,BJ493,0)</f>
        <v>0</v>
      </c>
      <c r="BM493" s="29">
        <v>0</v>
      </c>
      <c r="BN493" s="31">
        <f>100*BM493/$V493</f>
        <v>0</v>
      </c>
      <c r="BO493" s="29">
        <f>IF(BN493&gt;$V$8,1,0)</f>
        <v>0</v>
      </c>
      <c r="BP493" s="31">
        <f>IF($I493=BM$16,BN493,0)</f>
        <v>0</v>
      </c>
      <c r="BQ493" s="29">
        <v>0</v>
      </c>
      <c r="BR493" s="31">
        <f>100*BQ493/$V493</f>
        <v>0</v>
      </c>
      <c r="BS493" s="29">
        <f>IF(BR493&gt;$V$8,1,0)</f>
        <v>0</v>
      </c>
      <c r="BT493" s="31">
        <f>IF($I493=BQ$16,BR493,0)</f>
        <v>0</v>
      </c>
      <c r="BU493" s="29">
        <v>0</v>
      </c>
      <c r="BV493" s="31">
        <f>100*BU493/$V493</f>
        <v>0</v>
      </c>
      <c r="BW493" s="29">
        <f>IF(BV493&gt;$V$8,1,0)</f>
        <v>0</v>
      </c>
      <c r="BX493" s="31">
        <f>IF($I493=BU$16,BV493,0)</f>
        <v>0</v>
      </c>
      <c r="BY493" s="29">
        <v>809</v>
      </c>
      <c r="BZ493" s="29">
        <v>0</v>
      </c>
      <c r="CA493" s="28"/>
      <c r="CB493" s="20"/>
      <c r="CC493" s="21"/>
    </row>
    <row r="494" ht="15.75" customHeight="1">
      <c r="A494" t="s" s="32">
        <v>1109</v>
      </c>
      <c r="B494" t="s" s="71">
        <f>_xlfn.IFS(H494=0,F494,K494=1,I494,L494=1,Q494)</f>
        <v>13</v>
      </c>
      <c r="C494" s="72">
        <f>_xlfn.IFS(H494=0,G494,K494=1,J494,L494=1,R494)</f>
        <v>43.5037453555604</v>
      </c>
      <c r="D494" t="s" s="68">
        <v>1001</v>
      </c>
      <c r="E494" s="13"/>
      <c r="F494" t="s" s="74">
        <v>13</v>
      </c>
      <c r="G494" s="81">
        <f>AH494</f>
        <v>43.5037453555604</v>
      </c>
      <c r="H494" s="82">
        <f>K494+L494</f>
        <v>0</v>
      </c>
      <c r="I494" t="s" s="77">
        <v>5</v>
      </c>
      <c r="J494" s="81">
        <f>AB494</f>
        <v>37.6164835383179</v>
      </c>
      <c r="K494" s="13"/>
      <c r="L494" s="13"/>
      <c r="M494" s="13"/>
      <c r="N494" s="13"/>
      <c r="O494" t="s" s="68">
        <v>1110</v>
      </c>
      <c r="P494" t="s" s="68">
        <v>1109</v>
      </c>
      <c r="Q494" t="s" s="78">
        <v>9</v>
      </c>
      <c r="R494" s="83">
        <f>100*S494</f>
        <v>11.4566155</v>
      </c>
      <c r="S494" s="35">
        <v>0.114566155</v>
      </c>
      <c r="T494" s="16"/>
      <c r="U494" s="37">
        <v>75687</v>
      </c>
      <c r="V494" s="37">
        <v>50329</v>
      </c>
      <c r="W494" s="37">
        <v>516</v>
      </c>
      <c r="X494" s="37">
        <v>2963</v>
      </c>
      <c r="Y494" s="37">
        <v>18932</v>
      </c>
      <c r="Z494" s="38">
        <f>100*Y494/$V494</f>
        <v>37.6164835383179</v>
      </c>
      <c r="AA494" s="37">
        <f>IF(Z494&gt;$V$8,1,0)</f>
        <v>0</v>
      </c>
      <c r="AB494" s="38">
        <f>IF($I494=Y$16,Z494,0)</f>
        <v>37.6164835383179</v>
      </c>
      <c r="AC494" s="37">
        <v>5766</v>
      </c>
      <c r="AD494" s="38">
        <f>100*AC494/$V494</f>
        <v>11.456615470206</v>
      </c>
      <c r="AE494" s="37">
        <f>IF(AD494&gt;$V$8,1,0)</f>
        <v>0</v>
      </c>
      <c r="AF494" s="38">
        <f>IF($I494=AC$16,AD494,0)</f>
        <v>0</v>
      </c>
      <c r="AG494" s="37">
        <v>21895</v>
      </c>
      <c r="AH494" s="38">
        <f>100*AG494/$V494</f>
        <v>43.5037453555604</v>
      </c>
      <c r="AI494" s="37">
        <f>IF(AH494&gt;$V$8,1,0)</f>
        <v>0</v>
      </c>
      <c r="AJ494" s="38">
        <f>IF($I494=AG$16,AH494,0)</f>
        <v>0</v>
      </c>
      <c r="AK494" s="37">
        <v>0</v>
      </c>
      <c r="AL494" s="38">
        <f>100*AK494/$V494</f>
        <v>0</v>
      </c>
      <c r="AM494" s="37">
        <f>IF(AL494&gt;$V$8,1,0)</f>
        <v>0</v>
      </c>
      <c r="AN494" s="38">
        <f>IF($I494=AK$16,AL494,0)</f>
        <v>0</v>
      </c>
      <c r="AO494" s="37">
        <v>1996</v>
      </c>
      <c r="AP494" s="38">
        <f>100*AO494/$V494</f>
        <v>3.96590434938107</v>
      </c>
      <c r="AQ494" s="37">
        <f>IF(AP494&gt;$V$8,1,0)</f>
        <v>0</v>
      </c>
      <c r="AR494" s="38">
        <f>IF($I494=AO$16,AP494,0)</f>
        <v>0</v>
      </c>
      <c r="AS494" s="37">
        <v>0</v>
      </c>
      <c r="AT494" s="38">
        <f>100*AS494/$V494</f>
        <v>0</v>
      </c>
      <c r="AU494" s="37">
        <f>IF(AT494&gt;$V$8,1,0)</f>
        <v>0</v>
      </c>
      <c r="AV494" s="38">
        <f>IF($I494=AS$16,AT494,0)</f>
        <v>0</v>
      </c>
      <c r="AW494" s="37">
        <v>0</v>
      </c>
      <c r="AX494" s="38">
        <f>100*AW494/$V494</f>
        <v>0</v>
      </c>
      <c r="AY494" s="37">
        <f>IF(AX494&gt;$V$8,1,0)</f>
        <v>0</v>
      </c>
      <c r="AZ494" s="38">
        <f>IF($I494=AW$16,AX494,0)</f>
        <v>0</v>
      </c>
      <c r="BA494" s="37">
        <v>0</v>
      </c>
      <c r="BB494" s="38">
        <f>100*BA494/$V494</f>
        <v>0</v>
      </c>
      <c r="BC494" s="37">
        <f>IF(BB494&gt;$V$8,1,0)</f>
        <v>0</v>
      </c>
      <c r="BD494" s="38">
        <f>IF($I494=BA$16,BB494,0)</f>
        <v>0</v>
      </c>
      <c r="BE494" s="37">
        <v>0</v>
      </c>
      <c r="BF494" s="38">
        <f>100*BE494/$V494</f>
        <v>0</v>
      </c>
      <c r="BG494" s="37">
        <f>IF(BF494&gt;$V$8,1,0)</f>
        <v>0</v>
      </c>
      <c r="BH494" s="38">
        <f>IF($I494=BE$16,BF494,0)</f>
        <v>0</v>
      </c>
      <c r="BI494" s="37">
        <v>0</v>
      </c>
      <c r="BJ494" s="38">
        <f>100*BI494/$V494</f>
        <v>0</v>
      </c>
      <c r="BK494" s="37">
        <f>IF(BJ494&gt;$V$8,1,0)</f>
        <v>0</v>
      </c>
      <c r="BL494" s="38">
        <f>IF($I494=BI$16,BJ494,0)</f>
        <v>0</v>
      </c>
      <c r="BM494" s="37">
        <v>0</v>
      </c>
      <c r="BN494" s="38">
        <f>100*BM494/$V494</f>
        <v>0</v>
      </c>
      <c r="BO494" s="37">
        <f>IF(BN494&gt;$V$8,1,0)</f>
        <v>0</v>
      </c>
      <c r="BP494" s="38">
        <f>IF($I494=BM$16,BN494,0)</f>
        <v>0</v>
      </c>
      <c r="BQ494" s="37">
        <v>0</v>
      </c>
      <c r="BR494" s="38">
        <f>100*BQ494/$V494</f>
        <v>0</v>
      </c>
      <c r="BS494" s="37">
        <f>IF(BR494&gt;$V$8,1,0)</f>
        <v>0</v>
      </c>
      <c r="BT494" s="38">
        <f>IF($I494=BQ$16,BR494,0)</f>
        <v>0</v>
      </c>
      <c r="BU494" s="37">
        <v>0</v>
      </c>
      <c r="BV494" s="38">
        <f>100*BU494/$V494</f>
        <v>0</v>
      </c>
      <c r="BW494" s="37">
        <f>IF(BV494&gt;$V$8,1,0)</f>
        <v>0</v>
      </c>
      <c r="BX494" s="38">
        <f>IF($I494=BU$16,BV494,0)</f>
        <v>0</v>
      </c>
      <c r="BY494" s="37">
        <v>579</v>
      </c>
      <c r="BZ494" s="37">
        <v>0</v>
      </c>
      <c r="CA494" s="16"/>
      <c r="CB494" s="20"/>
      <c r="CC494" s="21"/>
    </row>
    <row r="495" ht="15.75" customHeight="1">
      <c r="A495" t="s" s="32">
        <v>1111</v>
      </c>
      <c r="B495" t="s" s="71">
        <f>_xlfn.IFS(H495=0,F495,K495=1,I495,L495=1,Q495)</f>
        <v>13</v>
      </c>
      <c r="C495" s="72">
        <f>_xlfn.IFS(H495=0,G495,K495=1,J495,L495=1,R495)</f>
        <v>43.3049238599184</v>
      </c>
      <c r="D495" t="s" s="73">
        <v>1001</v>
      </c>
      <c r="E495" s="25"/>
      <c r="F495" t="s" s="74">
        <v>13</v>
      </c>
      <c r="G495" s="75">
        <f>AH495</f>
        <v>43.3049238599184</v>
      </c>
      <c r="H495" s="76">
        <f>K495+L495</f>
        <v>0</v>
      </c>
      <c r="I495" t="s" s="77">
        <v>5</v>
      </c>
      <c r="J495" s="75">
        <f>AB495</f>
        <v>40.5743830027871</v>
      </c>
      <c r="K495" s="25"/>
      <c r="L495" s="25"/>
      <c r="M495" s="25"/>
      <c r="N495" s="25"/>
      <c r="O495" t="s" s="73">
        <v>1112</v>
      </c>
      <c r="P495" t="s" s="73">
        <v>1111</v>
      </c>
      <c r="Q495" t="s" s="78">
        <v>9</v>
      </c>
      <c r="R495" s="79">
        <f>100*S495</f>
        <v>9.2216343</v>
      </c>
      <c r="S495" s="80">
        <v>0.09221634300000001</v>
      </c>
      <c r="T495" s="28"/>
      <c r="U495" s="29">
        <v>75294</v>
      </c>
      <c r="V495" s="29">
        <v>49514</v>
      </c>
      <c r="W495" s="29">
        <v>798</v>
      </c>
      <c r="X495" s="29">
        <v>1352</v>
      </c>
      <c r="Y495" s="29">
        <v>20090</v>
      </c>
      <c r="Z495" s="31">
        <f>100*Y495/$V495</f>
        <v>40.5743830027871</v>
      </c>
      <c r="AA495" s="29">
        <f>IF(Z495&gt;$V$8,1,0)</f>
        <v>0</v>
      </c>
      <c r="AB495" s="31">
        <f>IF($I495=Y$16,Z495,0)</f>
        <v>40.5743830027871</v>
      </c>
      <c r="AC495" s="29">
        <v>4566</v>
      </c>
      <c r="AD495" s="31">
        <f>100*AC495/$V495</f>
        <v>9.22163428525266</v>
      </c>
      <c r="AE495" s="29">
        <f>IF(AD495&gt;$V$8,1,0)</f>
        <v>0</v>
      </c>
      <c r="AF495" s="31">
        <f>IF($I495=AC$16,AD495,0)</f>
        <v>0</v>
      </c>
      <c r="AG495" s="29">
        <v>21442</v>
      </c>
      <c r="AH495" s="31">
        <f>100*AG495/$V495</f>
        <v>43.3049238599184</v>
      </c>
      <c r="AI495" s="29">
        <f>IF(AH495&gt;$V$8,1,0)</f>
        <v>0</v>
      </c>
      <c r="AJ495" s="31">
        <f>IF($I495=AG$16,AH495,0)</f>
        <v>0</v>
      </c>
      <c r="AK495" s="29">
        <v>0</v>
      </c>
      <c r="AL495" s="31">
        <f>100*AK495/$V495</f>
        <v>0</v>
      </c>
      <c r="AM495" s="29">
        <f>IF(AL495&gt;$V$8,1,0)</f>
        <v>0</v>
      </c>
      <c r="AN495" s="31">
        <f>IF($I495=AK$16,AL495,0)</f>
        <v>0</v>
      </c>
      <c r="AO495" s="29">
        <v>2355</v>
      </c>
      <c r="AP495" s="31">
        <f>100*AO495/$V495</f>
        <v>4.75623056105344</v>
      </c>
      <c r="AQ495" s="29">
        <f>IF(AP495&gt;$V$8,1,0)</f>
        <v>0</v>
      </c>
      <c r="AR495" s="31">
        <f>IF($I495=AO$16,AP495,0)</f>
        <v>0</v>
      </c>
      <c r="AS495" s="29">
        <v>0</v>
      </c>
      <c r="AT495" s="31">
        <f>100*AS495/$V495</f>
        <v>0</v>
      </c>
      <c r="AU495" s="29">
        <f>IF(AT495&gt;$V$8,1,0)</f>
        <v>0</v>
      </c>
      <c r="AV495" s="31">
        <f>IF($I495=AS$16,AT495,0)</f>
        <v>0</v>
      </c>
      <c r="AW495" s="29">
        <v>0</v>
      </c>
      <c r="AX495" s="31">
        <f>100*AW495/$V495</f>
        <v>0</v>
      </c>
      <c r="AY495" s="29">
        <f>IF(AX495&gt;$V$8,1,0)</f>
        <v>0</v>
      </c>
      <c r="AZ495" s="31">
        <f>IF($I495=AW$16,AX495,0)</f>
        <v>0</v>
      </c>
      <c r="BA495" s="29">
        <v>0</v>
      </c>
      <c r="BB495" s="31">
        <f>100*BA495/$V495</f>
        <v>0</v>
      </c>
      <c r="BC495" s="29">
        <f>IF(BB495&gt;$V$8,1,0)</f>
        <v>0</v>
      </c>
      <c r="BD495" s="31">
        <f>IF($I495=BA$16,BB495,0)</f>
        <v>0</v>
      </c>
      <c r="BE495" s="29">
        <v>0</v>
      </c>
      <c r="BF495" s="31">
        <f>100*BE495/$V495</f>
        <v>0</v>
      </c>
      <c r="BG495" s="29">
        <f>IF(BF495&gt;$V$8,1,0)</f>
        <v>0</v>
      </c>
      <c r="BH495" s="31">
        <f>IF($I495=BE$16,BF495,0)</f>
        <v>0</v>
      </c>
      <c r="BI495" s="29">
        <v>0</v>
      </c>
      <c r="BJ495" s="31">
        <f>100*BI495/$V495</f>
        <v>0</v>
      </c>
      <c r="BK495" s="29">
        <f>IF(BJ495&gt;$V$8,1,0)</f>
        <v>0</v>
      </c>
      <c r="BL495" s="31">
        <f>IF($I495=BI$16,BJ495,0)</f>
        <v>0</v>
      </c>
      <c r="BM495" s="29">
        <v>0</v>
      </c>
      <c r="BN495" s="31">
        <f>100*BM495/$V495</f>
        <v>0</v>
      </c>
      <c r="BO495" s="29">
        <f>IF(BN495&gt;$V$8,1,0)</f>
        <v>0</v>
      </c>
      <c r="BP495" s="31">
        <f>IF($I495=BM$16,BN495,0)</f>
        <v>0</v>
      </c>
      <c r="BQ495" s="29">
        <v>0</v>
      </c>
      <c r="BR495" s="31">
        <f>100*BQ495/$V495</f>
        <v>0</v>
      </c>
      <c r="BS495" s="29">
        <f>IF(BR495&gt;$V$8,1,0)</f>
        <v>0</v>
      </c>
      <c r="BT495" s="31">
        <f>IF($I495=BQ$16,BR495,0)</f>
        <v>0</v>
      </c>
      <c r="BU495" s="29">
        <v>0</v>
      </c>
      <c r="BV495" s="31">
        <f>100*BU495/$V495</f>
        <v>0</v>
      </c>
      <c r="BW495" s="29">
        <f>IF(BV495&gt;$V$8,1,0)</f>
        <v>0</v>
      </c>
      <c r="BX495" s="31">
        <f>IF($I495=BU$16,BV495,0)</f>
        <v>0</v>
      </c>
      <c r="BY495" s="29">
        <v>270</v>
      </c>
      <c r="BZ495" s="29">
        <v>0</v>
      </c>
      <c r="CA495" s="28"/>
      <c r="CB495" s="20"/>
      <c r="CC495" s="21"/>
    </row>
    <row r="496" ht="15.75" customHeight="1">
      <c r="A496" t="s" s="32">
        <v>1113</v>
      </c>
      <c r="B496" t="s" s="71">
        <f>_xlfn.IFS(H496=0,F496,K496=1,I496,L496=1,Q496)</f>
        <v>5</v>
      </c>
      <c r="C496" s="72">
        <f>_xlfn.IFS(H496=0,G496,K496=1,J496,L496=1,R496)</f>
        <v>43.2016861063876</v>
      </c>
      <c r="D496" t="s" s="68">
        <v>1001</v>
      </c>
      <c r="E496" s="13"/>
      <c r="F496" t="s" s="74">
        <v>5</v>
      </c>
      <c r="G496" s="81">
        <f>Z496</f>
        <v>43.2016861063876</v>
      </c>
      <c r="H496" s="82">
        <f>K496+L496</f>
        <v>0</v>
      </c>
      <c r="I496" t="s" s="77">
        <v>9</v>
      </c>
      <c r="J496" s="81">
        <f>AF496</f>
        <v>29.593083131751</v>
      </c>
      <c r="K496" s="13"/>
      <c r="L496" s="13"/>
      <c r="M496" s="13"/>
      <c r="N496" s="13"/>
      <c r="O496" t="s" s="68">
        <v>1114</v>
      </c>
      <c r="P496" t="s" s="68">
        <v>1113</v>
      </c>
      <c r="Q496" t="s" s="78">
        <v>13</v>
      </c>
      <c r="R496" s="83">
        <f>100*S496</f>
        <v>12.6170575</v>
      </c>
      <c r="S496" s="35">
        <v>0.126170575</v>
      </c>
      <c r="T496" s="16"/>
      <c r="U496" s="37">
        <v>72229</v>
      </c>
      <c r="V496" s="37">
        <v>41753</v>
      </c>
      <c r="W496" s="37">
        <v>793</v>
      </c>
      <c r="X496" s="37">
        <v>5682</v>
      </c>
      <c r="Y496" s="37">
        <v>18038</v>
      </c>
      <c r="Z496" s="38">
        <f>100*Y496/$V496</f>
        <v>43.2016861063876</v>
      </c>
      <c r="AA496" s="37">
        <f>IF(Z496&gt;$V$8,1,0)</f>
        <v>0</v>
      </c>
      <c r="AB496" s="38">
        <f>IF($I496=Y$16,Z496,0)</f>
        <v>0</v>
      </c>
      <c r="AC496" s="37">
        <v>12356</v>
      </c>
      <c r="AD496" s="38">
        <f>100*AC496/$V496</f>
        <v>29.593083131751</v>
      </c>
      <c r="AE496" s="37">
        <f>IF(AD496&gt;$V$8,1,0)</f>
        <v>0</v>
      </c>
      <c r="AF496" s="38">
        <f>IF($I496=AC$16,AD496,0)</f>
        <v>29.593083131751</v>
      </c>
      <c r="AG496" s="37">
        <v>5268</v>
      </c>
      <c r="AH496" s="38">
        <f>100*AG496/$V496</f>
        <v>12.6170574569492</v>
      </c>
      <c r="AI496" s="37">
        <f>IF(AH496&gt;$V$8,1,0)</f>
        <v>0</v>
      </c>
      <c r="AJ496" s="38">
        <f>IF($I496=AG$16,AH496,0)</f>
        <v>0</v>
      </c>
      <c r="AK496" s="37">
        <v>0</v>
      </c>
      <c r="AL496" s="38">
        <f>100*AK496/$V496</f>
        <v>0</v>
      </c>
      <c r="AM496" s="37">
        <f>IF(AL496&gt;$V$8,1,0)</f>
        <v>0</v>
      </c>
      <c r="AN496" s="38">
        <f>IF($I496=AK$16,AL496,0)</f>
        <v>0</v>
      </c>
      <c r="AO496" s="37">
        <v>2486</v>
      </c>
      <c r="AP496" s="38">
        <f>100*AO496/$V496</f>
        <v>5.95406318108878</v>
      </c>
      <c r="AQ496" s="37">
        <f>IF(AP496&gt;$V$8,1,0)</f>
        <v>0</v>
      </c>
      <c r="AR496" s="38">
        <f>IF($I496=AO$16,AP496,0)</f>
        <v>0</v>
      </c>
      <c r="AS496" s="37">
        <v>0</v>
      </c>
      <c r="AT496" s="38">
        <f>100*AS496/$V496</f>
        <v>0</v>
      </c>
      <c r="AU496" s="37">
        <f>IF(AT496&gt;$V$8,1,0)</f>
        <v>0</v>
      </c>
      <c r="AV496" s="38">
        <f>IF($I496=AS$16,AT496,0)</f>
        <v>0</v>
      </c>
      <c r="AW496" s="37">
        <v>0</v>
      </c>
      <c r="AX496" s="38">
        <f>100*AW496/$V496</f>
        <v>0</v>
      </c>
      <c r="AY496" s="37">
        <f>IF(AX496&gt;$V$8,1,0)</f>
        <v>0</v>
      </c>
      <c r="AZ496" s="38">
        <f>IF($I496=AW$16,AX496,0)</f>
        <v>0</v>
      </c>
      <c r="BA496" s="37">
        <v>0</v>
      </c>
      <c r="BB496" s="38">
        <f>100*BA496/$V496</f>
        <v>0</v>
      </c>
      <c r="BC496" s="37">
        <f>IF(BB496&gt;$V$8,1,0)</f>
        <v>0</v>
      </c>
      <c r="BD496" s="38">
        <f>IF($I496=BA$16,BB496,0)</f>
        <v>0</v>
      </c>
      <c r="BE496" s="37">
        <v>0</v>
      </c>
      <c r="BF496" s="38">
        <f>100*BE496/$V496</f>
        <v>0</v>
      </c>
      <c r="BG496" s="37">
        <f>IF(BF496&gt;$V$8,1,0)</f>
        <v>0</v>
      </c>
      <c r="BH496" s="38">
        <f>IF($I496=BE$16,BF496,0)</f>
        <v>0</v>
      </c>
      <c r="BI496" s="37">
        <v>0</v>
      </c>
      <c r="BJ496" s="38">
        <f>100*BI496/$V496</f>
        <v>0</v>
      </c>
      <c r="BK496" s="37">
        <f>IF(BJ496&gt;$V$8,1,0)</f>
        <v>0</v>
      </c>
      <c r="BL496" s="38">
        <f>IF($I496=BI$16,BJ496,0)</f>
        <v>0</v>
      </c>
      <c r="BM496" s="37">
        <v>0</v>
      </c>
      <c r="BN496" s="38">
        <f>100*BM496/$V496</f>
        <v>0</v>
      </c>
      <c r="BO496" s="37">
        <f>IF(BN496&gt;$V$8,1,0)</f>
        <v>0</v>
      </c>
      <c r="BP496" s="38">
        <f>IF($I496=BM$16,BN496,0)</f>
        <v>0</v>
      </c>
      <c r="BQ496" s="37">
        <v>0</v>
      </c>
      <c r="BR496" s="38">
        <f>100*BQ496/$V496</f>
        <v>0</v>
      </c>
      <c r="BS496" s="37">
        <f>IF(BR496&gt;$V$8,1,0)</f>
        <v>0</v>
      </c>
      <c r="BT496" s="38">
        <f>IF($I496=BQ$16,BR496,0)</f>
        <v>0</v>
      </c>
      <c r="BU496" s="37">
        <v>0</v>
      </c>
      <c r="BV496" s="38">
        <f>100*BU496/$V496</f>
        <v>0</v>
      </c>
      <c r="BW496" s="37">
        <f>IF(BV496&gt;$V$8,1,0)</f>
        <v>0</v>
      </c>
      <c r="BX496" s="38">
        <f>IF($I496=BU$16,BV496,0)</f>
        <v>0</v>
      </c>
      <c r="BY496" s="37">
        <v>0</v>
      </c>
      <c r="BZ496" s="37">
        <v>0</v>
      </c>
      <c r="CA496" s="16"/>
      <c r="CB496" s="20"/>
      <c r="CC496" s="21"/>
    </row>
    <row r="497" ht="15.75" customHeight="1">
      <c r="A497" t="s" s="32">
        <v>1115</v>
      </c>
      <c r="B497" t="s" s="71">
        <f>_xlfn.IFS(H497=0,F497,K497=1,I497,L497=1,Q497)</f>
        <v>21</v>
      </c>
      <c r="C497" s="72">
        <f>_xlfn.IFS(H497=0,G497,K497=1,J497,L497=1,R497)</f>
        <v>43.1595250387197</v>
      </c>
      <c r="D497" t="s" s="73">
        <v>1001</v>
      </c>
      <c r="E497" s="25"/>
      <c r="F497" t="s" s="74">
        <v>21</v>
      </c>
      <c r="G497" s="75">
        <f>AP497</f>
        <v>43.1595250387197</v>
      </c>
      <c r="H497" s="76">
        <f>K497+L497</f>
        <v>0</v>
      </c>
      <c r="I497" t="s" s="77">
        <v>5</v>
      </c>
      <c r="J497" s="75">
        <f>AB497</f>
        <v>31.4562567014813</v>
      </c>
      <c r="K497" s="25"/>
      <c r="L497" s="25"/>
      <c r="M497" s="25"/>
      <c r="N497" s="25"/>
      <c r="O497" t="s" s="73">
        <v>1116</v>
      </c>
      <c r="P497" t="s" s="73">
        <v>1115</v>
      </c>
      <c r="Q497" t="s" s="78">
        <v>17</v>
      </c>
      <c r="R497" s="79">
        <f>100*S497</f>
        <v>15.9803026</v>
      </c>
      <c r="S497" s="80">
        <v>0.159803026</v>
      </c>
      <c r="T497" s="28"/>
      <c r="U497" s="29">
        <v>72797</v>
      </c>
      <c r="V497" s="29">
        <v>50362</v>
      </c>
      <c r="W497" s="29">
        <v>145</v>
      </c>
      <c r="X497" s="29">
        <v>5894</v>
      </c>
      <c r="Y497" s="29">
        <v>15842</v>
      </c>
      <c r="Z497" s="31">
        <f>100*Y497/$V497</f>
        <v>31.4562567014813</v>
      </c>
      <c r="AA497" s="29">
        <f>IF(Z497&gt;$V$8,1,0)</f>
        <v>0</v>
      </c>
      <c r="AB497" s="31">
        <f>IF($I497=Y$16,Z497,0)</f>
        <v>31.4562567014813</v>
      </c>
      <c r="AC497" s="29">
        <v>3205</v>
      </c>
      <c r="AD497" s="31">
        <f>100*AC497/$V497</f>
        <v>6.3639251816846</v>
      </c>
      <c r="AE497" s="29">
        <f>IF(AD497&gt;$V$8,1,0)</f>
        <v>0</v>
      </c>
      <c r="AF497" s="31">
        <f>IF($I497=AC$16,AD497,0)</f>
        <v>0</v>
      </c>
      <c r="AG497" s="29">
        <v>1436</v>
      </c>
      <c r="AH497" s="31">
        <f>100*AG497/$V497</f>
        <v>2.85135618124777</v>
      </c>
      <c r="AI497" s="29">
        <f>IF(AH497&gt;$V$8,1,0)</f>
        <v>0</v>
      </c>
      <c r="AJ497" s="31">
        <f>IF($I497=AG$16,AH497,0)</f>
        <v>0</v>
      </c>
      <c r="AK497" s="29">
        <v>8048</v>
      </c>
      <c r="AL497" s="31">
        <f>100*AK497/$V497</f>
        <v>15.980302609110</v>
      </c>
      <c r="AM497" s="29">
        <f>IF(AL497&gt;$V$8,1,0)</f>
        <v>0</v>
      </c>
      <c r="AN497" s="31">
        <f>IF($I497=AK$16,AL497,0)</f>
        <v>0</v>
      </c>
      <c r="AO497" s="29">
        <v>21736</v>
      </c>
      <c r="AP497" s="31">
        <f>100*AO497/$V497</f>
        <v>43.1595250387197</v>
      </c>
      <c r="AQ497" s="29">
        <f>IF(AP497&gt;$V$8,1,0)</f>
        <v>0</v>
      </c>
      <c r="AR497" s="31">
        <f>IF($I497=AO$16,AP497,0)</f>
        <v>0</v>
      </c>
      <c r="AS497" s="29">
        <v>0</v>
      </c>
      <c r="AT497" s="31">
        <f>100*AS497/$V497</f>
        <v>0</v>
      </c>
      <c r="AU497" s="29">
        <f>IF(AT497&gt;$V$8,1,0)</f>
        <v>0</v>
      </c>
      <c r="AV497" s="31">
        <f>IF($I497=AS$16,AT497,0)</f>
        <v>0</v>
      </c>
      <c r="AW497" s="29">
        <v>0</v>
      </c>
      <c r="AX497" s="31">
        <f>100*AW497/$V497</f>
        <v>0</v>
      </c>
      <c r="AY497" s="29">
        <f>IF(AX497&gt;$V$8,1,0)</f>
        <v>0</v>
      </c>
      <c r="AZ497" s="31">
        <f>IF($I497=AW$16,AX497,0)</f>
        <v>0</v>
      </c>
      <c r="BA497" s="29">
        <v>0</v>
      </c>
      <c r="BB497" s="31">
        <f>100*BA497/$V497</f>
        <v>0</v>
      </c>
      <c r="BC497" s="29">
        <f>IF(BB497&gt;$V$8,1,0)</f>
        <v>0</v>
      </c>
      <c r="BD497" s="31">
        <f>IF($I497=BA$16,BB497,0)</f>
        <v>0</v>
      </c>
      <c r="BE497" s="29">
        <v>0</v>
      </c>
      <c r="BF497" s="31">
        <f>100*BE497/$V497</f>
        <v>0</v>
      </c>
      <c r="BG497" s="29">
        <f>IF(BF497&gt;$V$8,1,0)</f>
        <v>0</v>
      </c>
      <c r="BH497" s="31">
        <f>IF($I497=BE$16,BF497,0)</f>
        <v>0</v>
      </c>
      <c r="BI497" s="29">
        <v>0</v>
      </c>
      <c r="BJ497" s="31">
        <f>100*BI497/$V497</f>
        <v>0</v>
      </c>
      <c r="BK497" s="29">
        <f>IF(BJ497&gt;$V$8,1,0)</f>
        <v>0</v>
      </c>
      <c r="BL497" s="31">
        <f>IF($I497=BI$16,BJ497,0)</f>
        <v>0</v>
      </c>
      <c r="BM497" s="29">
        <v>0</v>
      </c>
      <c r="BN497" s="31">
        <f>100*BM497/$V497</f>
        <v>0</v>
      </c>
      <c r="BO497" s="29">
        <f>IF(BN497&gt;$V$8,1,0)</f>
        <v>0</v>
      </c>
      <c r="BP497" s="31">
        <f>IF($I497=BM$16,BN497,0)</f>
        <v>0</v>
      </c>
      <c r="BQ497" s="29">
        <v>0</v>
      </c>
      <c r="BR497" s="31">
        <f>100*BQ497/$V497</f>
        <v>0</v>
      </c>
      <c r="BS497" s="29">
        <f>IF(BR497&gt;$V$8,1,0)</f>
        <v>0</v>
      </c>
      <c r="BT497" s="31">
        <f>IF($I497=BQ$16,BR497,0)</f>
        <v>0</v>
      </c>
      <c r="BU497" s="29">
        <v>0</v>
      </c>
      <c r="BV497" s="31">
        <f>100*BU497/$V497</f>
        <v>0</v>
      </c>
      <c r="BW497" s="29">
        <f>IF(BV497&gt;$V$8,1,0)</f>
        <v>0</v>
      </c>
      <c r="BX497" s="31">
        <f>IF($I497=BU$16,BV497,0)</f>
        <v>0</v>
      </c>
      <c r="BY497" s="29">
        <v>324</v>
      </c>
      <c r="BZ497" s="29">
        <v>0</v>
      </c>
      <c r="CA497" s="28"/>
      <c r="CB497" s="20"/>
      <c r="CC497" s="21"/>
    </row>
    <row r="498" ht="15.75" customHeight="1">
      <c r="A498" t="s" s="32">
        <v>1117</v>
      </c>
      <c r="B498" t="s" s="71">
        <f>_xlfn.IFS(H498=0,F498,K498=1,I498,L498=1,Q498)</f>
        <v>13</v>
      </c>
      <c r="C498" s="72">
        <f>_xlfn.IFS(H498=0,G498,K498=1,J498,L498=1,R498)</f>
        <v>43.1240625669595</v>
      </c>
      <c r="D498" t="s" s="68">
        <v>1001</v>
      </c>
      <c r="E498" s="13"/>
      <c r="F498" t="s" s="74">
        <v>13</v>
      </c>
      <c r="G498" s="81">
        <f>AH498</f>
        <v>43.1240625669595</v>
      </c>
      <c r="H498" s="82">
        <f>K498+L498</f>
        <v>0</v>
      </c>
      <c r="I498" t="s" s="77">
        <v>5</v>
      </c>
      <c r="J498" s="81">
        <f>AB498</f>
        <v>26.1859867152346</v>
      </c>
      <c r="K498" s="13"/>
      <c r="L498" s="13"/>
      <c r="M498" s="13"/>
      <c r="N498" s="13"/>
      <c r="O498" t="s" s="68">
        <v>1118</v>
      </c>
      <c r="P498" t="s" s="68">
        <v>1117</v>
      </c>
      <c r="Q498" t="s" s="78">
        <v>9</v>
      </c>
      <c r="R498" s="83">
        <f>100*S498</f>
        <v>13.0876366</v>
      </c>
      <c r="S498" s="35">
        <v>0.130876366</v>
      </c>
      <c r="T498" s="16"/>
      <c r="U498" s="37">
        <v>74362</v>
      </c>
      <c r="V498" s="37">
        <v>46670</v>
      </c>
      <c r="W498" s="37">
        <v>117</v>
      </c>
      <c r="X498" s="37">
        <v>7905</v>
      </c>
      <c r="Y498" s="37">
        <v>12221</v>
      </c>
      <c r="Z498" s="38">
        <f>100*Y498/$V498</f>
        <v>26.1859867152346</v>
      </c>
      <c r="AA498" s="37">
        <f>IF(Z498&gt;$V$8,1,0)</f>
        <v>0</v>
      </c>
      <c r="AB498" s="38">
        <f>IF($I498=Y$16,Z498,0)</f>
        <v>26.1859867152346</v>
      </c>
      <c r="AC498" s="37">
        <v>6108</v>
      </c>
      <c r="AD498" s="38">
        <f>100*AC498/$V498</f>
        <v>13.0876365973859</v>
      </c>
      <c r="AE498" s="37">
        <f>IF(AD498&gt;$V$8,1,0)</f>
        <v>0</v>
      </c>
      <c r="AF498" s="38">
        <f>IF($I498=AC$16,AD498,0)</f>
        <v>0</v>
      </c>
      <c r="AG498" s="37">
        <v>20126</v>
      </c>
      <c r="AH498" s="38">
        <f>100*AG498/$V498</f>
        <v>43.1240625669595</v>
      </c>
      <c r="AI498" s="37">
        <f>IF(AH498&gt;$V$8,1,0)</f>
        <v>0</v>
      </c>
      <c r="AJ498" s="38">
        <f>IF($I498=AG$16,AH498,0)</f>
        <v>0</v>
      </c>
      <c r="AK498" s="37">
        <v>5941</v>
      </c>
      <c r="AL498" s="38">
        <f>100*AK498/$V498</f>
        <v>12.7298050139276</v>
      </c>
      <c r="AM498" s="37">
        <f>IF(AL498&gt;$V$8,1,0)</f>
        <v>0</v>
      </c>
      <c r="AN498" s="38">
        <f>IF($I498=AK$16,AL498,0)</f>
        <v>0</v>
      </c>
      <c r="AO498" s="37">
        <v>1517</v>
      </c>
      <c r="AP498" s="38">
        <f>100*AO498/$V498</f>
        <v>3.25048210842083</v>
      </c>
      <c r="AQ498" s="37">
        <f>IF(AP498&gt;$V$8,1,0)</f>
        <v>0</v>
      </c>
      <c r="AR498" s="38">
        <f>IF($I498=AO$16,AP498,0)</f>
        <v>0</v>
      </c>
      <c r="AS498" s="37">
        <v>0</v>
      </c>
      <c r="AT498" s="38">
        <f>100*AS498/$V498</f>
        <v>0</v>
      </c>
      <c r="AU498" s="37">
        <f>IF(AT498&gt;$V$8,1,0)</f>
        <v>0</v>
      </c>
      <c r="AV498" s="38">
        <f>IF($I498=AS$16,AT498,0)</f>
        <v>0</v>
      </c>
      <c r="AW498" s="37">
        <v>0</v>
      </c>
      <c r="AX498" s="38">
        <f>100*AW498/$V498</f>
        <v>0</v>
      </c>
      <c r="AY498" s="37">
        <f>IF(AX498&gt;$V$8,1,0)</f>
        <v>0</v>
      </c>
      <c r="AZ498" s="38">
        <f>IF($I498=AW$16,AX498,0)</f>
        <v>0</v>
      </c>
      <c r="BA498" s="37">
        <v>0</v>
      </c>
      <c r="BB498" s="38">
        <f>100*BA498/$V498</f>
        <v>0</v>
      </c>
      <c r="BC498" s="37">
        <f>IF(BB498&gt;$V$8,1,0)</f>
        <v>0</v>
      </c>
      <c r="BD498" s="38">
        <f>IF($I498=BA$16,BB498,0)</f>
        <v>0</v>
      </c>
      <c r="BE498" s="37">
        <v>0</v>
      </c>
      <c r="BF498" s="38">
        <f>100*BE498/$V498</f>
        <v>0</v>
      </c>
      <c r="BG498" s="37">
        <f>IF(BF498&gt;$V$8,1,0)</f>
        <v>0</v>
      </c>
      <c r="BH498" s="38">
        <f>IF($I498=BE$16,BF498,0)</f>
        <v>0</v>
      </c>
      <c r="BI498" s="37">
        <v>0</v>
      </c>
      <c r="BJ498" s="38">
        <f>100*BI498/$V498</f>
        <v>0</v>
      </c>
      <c r="BK498" s="37">
        <f>IF(BJ498&gt;$V$8,1,0)</f>
        <v>0</v>
      </c>
      <c r="BL498" s="38">
        <f>IF($I498=BI$16,BJ498,0)</f>
        <v>0</v>
      </c>
      <c r="BM498" s="37">
        <v>0</v>
      </c>
      <c r="BN498" s="38">
        <f>100*BM498/$V498</f>
        <v>0</v>
      </c>
      <c r="BO498" s="37">
        <f>IF(BN498&gt;$V$8,1,0)</f>
        <v>0</v>
      </c>
      <c r="BP498" s="38">
        <f>IF($I498=BM$16,BN498,0)</f>
        <v>0</v>
      </c>
      <c r="BQ498" s="37">
        <v>0</v>
      </c>
      <c r="BR498" s="38">
        <f>100*BQ498/$V498</f>
        <v>0</v>
      </c>
      <c r="BS498" s="37">
        <f>IF(BR498&gt;$V$8,1,0)</f>
        <v>0</v>
      </c>
      <c r="BT498" s="38">
        <f>IF($I498=BQ$16,BR498,0)</f>
        <v>0</v>
      </c>
      <c r="BU498" s="37">
        <v>0</v>
      </c>
      <c r="BV498" s="38">
        <f>100*BU498/$V498</f>
        <v>0</v>
      </c>
      <c r="BW498" s="37">
        <f>IF(BV498&gt;$V$8,1,0)</f>
        <v>0</v>
      </c>
      <c r="BX498" s="38">
        <f>IF($I498=BU$16,BV498,0)</f>
        <v>0</v>
      </c>
      <c r="BY498" s="37">
        <v>0</v>
      </c>
      <c r="BZ498" s="37">
        <v>0</v>
      </c>
      <c r="CA498" s="16"/>
      <c r="CB498" s="20"/>
      <c r="CC498" s="21"/>
    </row>
    <row r="499" ht="15.75" customHeight="1">
      <c r="A499" t="s" s="32">
        <v>1119</v>
      </c>
      <c r="B499" t="s" s="71">
        <f>_xlfn.IFS(H499=0,F499,K499=1,I499,L499=1,Q499)</f>
        <v>17</v>
      </c>
      <c r="C499" s="72">
        <f>_xlfn.IFS(H499=0,G499,K499=1,J499,L499=1,R499)</f>
        <v>42.7812045534326</v>
      </c>
      <c r="D499" t="s" s="73">
        <v>1001</v>
      </c>
      <c r="E499" s="25"/>
      <c r="F499" t="s" s="74">
        <v>17</v>
      </c>
      <c r="G499" s="75">
        <f>AL499</f>
        <v>42.7812045534326</v>
      </c>
      <c r="H499" s="76">
        <f>K499+L499</f>
        <v>0</v>
      </c>
      <c r="I499" t="s" s="77">
        <v>9</v>
      </c>
      <c r="J499" s="75">
        <f>AF499</f>
        <v>28.9704628654531</v>
      </c>
      <c r="K499" s="25"/>
      <c r="L499" s="25"/>
      <c r="M499" s="25"/>
      <c r="N499" s="25"/>
      <c r="O499" t="s" s="73">
        <v>1120</v>
      </c>
      <c r="P499" t="s" s="73">
        <v>1119</v>
      </c>
      <c r="Q499" t="s" s="78">
        <v>1121</v>
      </c>
      <c r="R499" s="79">
        <f>100*S499</f>
        <v>15.7364224</v>
      </c>
      <c r="S499" s="80">
        <v>0.157364224</v>
      </c>
      <c r="T499" s="28"/>
      <c r="U499" s="29">
        <v>68929</v>
      </c>
      <c r="V499" s="29">
        <v>39882</v>
      </c>
      <c r="W499" s="29">
        <v>102</v>
      </c>
      <c r="X499" s="29">
        <v>5508</v>
      </c>
      <c r="Y499" s="29">
        <v>3271</v>
      </c>
      <c r="Z499" s="31">
        <f>100*Y499/$V499</f>
        <v>8.201695000250741</v>
      </c>
      <c r="AA499" s="29">
        <f>IF(Z499&gt;$V$8,1,0)</f>
        <v>0</v>
      </c>
      <c r="AB499" s="31">
        <f>IF($I499=Y$16,Z499,0)</f>
        <v>0</v>
      </c>
      <c r="AC499" s="29">
        <v>11554</v>
      </c>
      <c r="AD499" s="31">
        <f>100*AC499/$V499</f>
        <v>28.9704628654531</v>
      </c>
      <c r="AE499" s="29">
        <f>IF(AD499&gt;$V$8,1,0)</f>
        <v>0</v>
      </c>
      <c r="AF499" s="31">
        <f>IF($I499=AC$16,AD499,0)</f>
        <v>28.9704628654531</v>
      </c>
      <c r="AG499" s="29">
        <v>619</v>
      </c>
      <c r="AH499" s="31">
        <f>100*AG499/$V499</f>
        <v>1.55207863196429</v>
      </c>
      <c r="AI499" s="29">
        <f>IF(AH499&gt;$V$8,1,0)</f>
        <v>0</v>
      </c>
      <c r="AJ499" s="31">
        <f>IF($I499=AG$16,AH499,0)</f>
        <v>0</v>
      </c>
      <c r="AK499" s="29">
        <v>17062</v>
      </c>
      <c r="AL499" s="31">
        <f>100*AK499/$V499</f>
        <v>42.7812045534326</v>
      </c>
      <c r="AM499" s="29">
        <f>IF(AL499&gt;$V$8,1,0)</f>
        <v>0</v>
      </c>
      <c r="AN499" s="31">
        <f>IF($I499=AK$16,AL499,0)</f>
        <v>0</v>
      </c>
      <c r="AO499" s="29">
        <v>1100</v>
      </c>
      <c r="AP499" s="31">
        <f>100*AO499/$V499</f>
        <v>2.75813650268291</v>
      </c>
      <c r="AQ499" s="29">
        <f>IF(AP499&gt;$V$8,1,0)</f>
        <v>0</v>
      </c>
      <c r="AR499" s="31">
        <f>IF($I499=AO$16,AP499,0)</f>
        <v>0</v>
      </c>
      <c r="AS499" s="29">
        <v>0</v>
      </c>
      <c r="AT499" s="31">
        <f>100*AS499/$V499</f>
        <v>0</v>
      </c>
      <c r="AU499" s="29">
        <f>IF(AT499&gt;$V$8,1,0)</f>
        <v>0</v>
      </c>
      <c r="AV499" s="31">
        <f>IF($I499=AS$16,AT499,0)</f>
        <v>0</v>
      </c>
      <c r="AW499" s="29">
        <v>0</v>
      </c>
      <c r="AX499" s="31">
        <f>100*AW499/$V499</f>
        <v>0</v>
      </c>
      <c r="AY499" s="29">
        <f>IF(AX499&gt;$V$8,1,0)</f>
        <v>0</v>
      </c>
      <c r="AZ499" s="31">
        <f>IF($I499=AW$16,AX499,0)</f>
        <v>0</v>
      </c>
      <c r="BA499" s="29">
        <v>0</v>
      </c>
      <c r="BB499" s="31">
        <f>100*BA499/$V499</f>
        <v>0</v>
      </c>
      <c r="BC499" s="29">
        <f>IF(BB499&gt;$V$8,1,0)</f>
        <v>0</v>
      </c>
      <c r="BD499" s="31">
        <f>IF($I499=BA$16,BB499,0)</f>
        <v>0</v>
      </c>
      <c r="BE499" s="29">
        <v>0</v>
      </c>
      <c r="BF499" s="31">
        <f>100*BE499/$V499</f>
        <v>0</v>
      </c>
      <c r="BG499" s="29">
        <f>IF(BF499&gt;$V$8,1,0)</f>
        <v>0</v>
      </c>
      <c r="BH499" s="31">
        <f>IF($I499=BE$16,BF499,0)</f>
        <v>0</v>
      </c>
      <c r="BI499" s="29">
        <v>0</v>
      </c>
      <c r="BJ499" s="31">
        <f>100*BI499/$V499</f>
        <v>0</v>
      </c>
      <c r="BK499" s="29">
        <f>IF(BJ499&gt;$V$8,1,0)</f>
        <v>0</v>
      </c>
      <c r="BL499" s="31">
        <f>IF($I499=BI$16,BJ499,0)</f>
        <v>0</v>
      </c>
      <c r="BM499" s="29">
        <v>0</v>
      </c>
      <c r="BN499" s="31">
        <f>100*BM499/$V499</f>
        <v>0</v>
      </c>
      <c r="BO499" s="29">
        <f>IF(BN499&gt;$V$8,1,0)</f>
        <v>0</v>
      </c>
      <c r="BP499" s="31">
        <f>IF($I499=BM$16,BN499,0)</f>
        <v>0</v>
      </c>
      <c r="BQ499" s="29">
        <v>0</v>
      </c>
      <c r="BR499" s="31">
        <f>100*BQ499/$V499</f>
        <v>0</v>
      </c>
      <c r="BS499" s="29">
        <f>IF(BR499&gt;$V$8,1,0)</f>
        <v>0</v>
      </c>
      <c r="BT499" s="31">
        <f>IF($I499=BQ$16,BR499,0)</f>
        <v>0</v>
      </c>
      <c r="BU499" s="29">
        <v>0</v>
      </c>
      <c r="BV499" s="31">
        <f>100*BU499/$V499</f>
        <v>0</v>
      </c>
      <c r="BW499" s="29">
        <f>IF(BV499&gt;$V$8,1,0)</f>
        <v>0</v>
      </c>
      <c r="BX499" s="31">
        <f>IF($I499=BU$16,BV499,0)</f>
        <v>0</v>
      </c>
      <c r="BY499" s="29">
        <v>111</v>
      </c>
      <c r="BZ499" s="29">
        <v>0</v>
      </c>
      <c r="CA499" s="28"/>
      <c r="CB499" s="20"/>
      <c r="CC499" s="21"/>
    </row>
    <row r="500" ht="15.75" customHeight="1">
      <c r="A500" t="s" s="32">
        <v>1122</v>
      </c>
      <c r="B500" t="s" s="71">
        <f>_xlfn.IFS(H500=0,F500,K500=1,I500,L500=1,Q500)</f>
        <v>13</v>
      </c>
      <c r="C500" s="72">
        <f>_xlfn.IFS(H500=0,G500,K500=1,J500,L500=1,R500)</f>
        <v>42.743797489610</v>
      </c>
      <c r="D500" t="s" s="68">
        <v>1001</v>
      </c>
      <c r="E500" s="13"/>
      <c r="F500" t="s" s="74">
        <v>13</v>
      </c>
      <c r="G500" s="81">
        <f>AH500</f>
        <v>42.743797489610</v>
      </c>
      <c r="H500" s="82">
        <f>K500+L500</f>
        <v>0</v>
      </c>
      <c r="I500" t="s" s="77">
        <v>5</v>
      </c>
      <c r="J500" s="81">
        <f>AB500</f>
        <v>28.8673859199866</v>
      </c>
      <c r="K500" s="13"/>
      <c r="L500" s="13"/>
      <c r="M500" s="13"/>
      <c r="N500" s="13"/>
      <c r="O500" t="s" s="68">
        <v>1123</v>
      </c>
      <c r="P500" t="s" s="68">
        <v>1122</v>
      </c>
      <c r="Q500" t="s" s="78">
        <v>17</v>
      </c>
      <c r="R500" s="83">
        <f>100*S500</f>
        <v>16.1160321</v>
      </c>
      <c r="S500" s="35">
        <v>0.161160321</v>
      </c>
      <c r="T500" s="16"/>
      <c r="U500" s="37">
        <v>72982</v>
      </c>
      <c r="V500" s="37">
        <v>47642</v>
      </c>
      <c r="W500" s="37">
        <v>203</v>
      </c>
      <c r="X500" s="37">
        <v>6611</v>
      </c>
      <c r="Y500" s="37">
        <v>13753</v>
      </c>
      <c r="Z500" s="38">
        <f>100*Y500/$V500</f>
        <v>28.8673859199866</v>
      </c>
      <c r="AA500" s="37">
        <f>IF(Z500&gt;$V$8,1,0)</f>
        <v>0</v>
      </c>
      <c r="AB500" s="38">
        <f>IF($I500=Y$16,Z500,0)</f>
        <v>28.8673859199866</v>
      </c>
      <c r="AC500" s="37">
        <v>3111</v>
      </c>
      <c r="AD500" s="38">
        <f>100*AC500/$V500</f>
        <v>6.5299525628647</v>
      </c>
      <c r="AE500" s="37">
        <f>IF(AD500&gt;$V$8,1,0)</f>
        <v>0</v>
      </c>
      <c r="AF500" s="38">
        <f>IF($I500=AC$16,AD500,0)</f>
        <v>0</v>
      </c>
      <c r="AG500" s="37">
        <v>20364</v>
      </c>
      <c r="AH500" s="38">
        <f>100*AG500/$V500</f>
        <v>42.743797489610</v>
      </c>
      <c r="AI500" s="37">
        <f>IF(AH500&gt;$V$8,1,0)</f>
        <v>0</v>
      </c>
      <c r="AJ500" s="38">
        <f>IF($I500=AG$16,AH500,0)</f>
        <v>0</v>
      </c>
      <c r="AK500" s="37">
        <v>7678</v>
      </c>
      <c r="AL500" s="38">
        <f>100*AK500/$V500</f>
        <v>16.116032072541</v>
      </c>
      <c r="AM500" s="37">
        <f>IF(AL500&gt;$V$8,1,0)</f>
        <v>0</v>
      </c>
      <c r="AN500" s="38">
        <f>IF($I500=AK$16,AL500,0)</f>
        <v>0</v>
      </c>
      <c r="AO500" s="37">
        <v>2736</v>
      </c>
      <c r="AP500" s="38">
        <f>100*AO500/$V500</f>
        <v>5.74283195499769</v>
      </c>
      <c r="AQ500" s="37">
        <f>IF(AP500&gt;$V$8,1,0)</f>
        <v>0</v>
      </c>
      <c r="AR500" s="38">
        <f>IF($I500=AO$16,AP500,0)</f>
        <v>0</v>
      </c>
      <c r="AS500" s="37">
        <v>0</v>
      </c>
      <c r="AT500" s="38">
        <f>100*AS500/$V500</f>
        <v>0</v>
      </c>
      <c r="AU500" s="37">
        <f>IF(AT500&gt;$V$8,1,0)</f>
        <v>0</v>
      </c>
      <c r="AV500" s="38">
        <f>IF($I500=AS$16,AT500,0)</f>
        <v>0</v>
      </c>
      <c r="AW500" s="37">
        <v>0</v>
      </c>
      <c r="AX500" s="38">
        <f>100*AW500/$V500</f>
        <v>0</v>
      </c>
      <c r="AY500" s="37">
        <f>IF(AX500&gt;$V$8,1,0)</f>
        <v>0</v>
      </c>
      <c r="AZ500" s="38">
        <f>IF($I500=AW$16,AX500,0)</f>
        <v>0</v>
      </c>
      <c r="BA500" s="37">
        <v>0</v>
      </c>
      <c r="BB500" s="38">
        <f>100*BA500/$V500</f>
        <v>0</v>
      </c>
      <c r="BC500" s="37">
        <f>IF(BB500&gt;$V$8,1,0)</f>
        <v>0</v>
      </c>
      <c r="BD500" s="38">
        <f>IF($I500=BA$16,BB500,0)</f>
        <v>0</v>
      </c>
      <c r="BE500" s="37">
        <v>0</v>
      </c>
      <c r="BF500" s="38">
        <f>100*BE500/$V500</f>
        <v>0</v>
      </c>
      <c r="BG500" s="37">
        <f>IF(BF500&gt;$V$8,1,0)</f>
        <v>0</v>
      </c>
      <c r="BH500" s="38">
        <f>IF($I500=BE$16,BF500,0)</f>
        <v>0</v>
      </c>
      <c r="BI500" s="37">
        <v>0</v>
      </c>
      <c r="BJ500" s="38">
        <f>100*BI500/$V500</f>
        <v>0</v>
      </c>
      <c r="BK500" s="37">
        <f>IF(BJ500&gt;$V$8,1,0)</f>
        <v>0</v>
      </c>
      <c r="BL500" s="38">
        <f>IF($I500=BI$16,BJ500,0)</f>
        <v>0</v>
      </c>
      <c r="BM500" s="37">
        <v>0</v>
      </c>
      <c r="BN500" s="38">
        <f>100*BM500/$V500</f>
        <v>0</v>
      </c>
      <c r="BO500" s="37">
        <f>IF(BN500&gt;$V$8,1,0)</f>
        <v>0</v>
      </c>
      <c r="BP500" s="38">
        <f>IF($I500=BM$16,BN500,0)</f>
        <v>0</v>
      </c>
      <c r="BQ500" s="37">
        <v>0</v>
      </c>
      <c r="BR500" s="38">
        <f>100*BQ500/$V500</f>
        <v>0</v>
      </c>
      <c r="BS500" s="37">
        <f>IF(BR500&gt;$V$8,1,0)</f>
        <v>0</v>
      </c>
      <c r="BT500" s="38">
        <f>IF($I500=BQ$16,BR500,0)</f>
        <v>0</v>
      </c>
      <c r="BU500" s="37">
        <v>0</v>
      </c>
      <c r="BV500" s="38">
        <f>100*BU500/$V500</f>
        <v>0</v>
      </c>
      <c r="BW500" s="37">
        <f>IF(BV500&gt;$V$8,1,0)</f>
        <v>0</v>
      </c>
      <c r="BX500" s="38">
        <f>IF($I500=BU$16,BV500,0)</f>
        <v>0</v>
      </c>
      <c r="BY500" s="37">
        <v>499</v>
      </c>
      <c r="BZ500" s="37">
        <v>0</v>
      </c>
      <c r="CA500" s="16"/>
      <c r="CB500" s="20"/>
      <c r="CC500" s="21"/>
    </row>
    <row r="501" ht="15.75" customHeight="1">
      <c r="A501" t="s" s="32">
        <v>1124</v>
      </c>
      <c r="B501" t="s" s="71">
        <f>_xlfn.IFS(H501=0,F501,K501=1,I501,L501=1,Q501)</f>
        <v>13</v>
      </c>
      <c r="C501" s="72">
        <f>_xlfn.IFS(H501=0,G501,K501=1,J501,L501=1,R501)</f>
        <v>42.7079255856116</v>
      </c>
      <c r="D501" t="s" s="73">
        <v>1001</v>
      </c>
      <c r="E501" s="25"/>
      <c r="F501" t="s" s="74">
        <v>13</v>
      </c>
      <c r="G501" s="75">
        <f>AH501</f>
        <v>42.7079255856116</v>
      </c>
      <c r="H501" s="76">
        <f>K501+L501</f>
        <v>0</v>
      </c>
      <c r="I501" t="s" s="77">
        <v>5</v>
      </c>
      <c r="J501" s="75">
        <f>AB501</f>
        <v>29.8069593522734</v>
      </c>
      <c r="K501" s="25"/>
      <c r="L501" s="25"/>
      <c r="M501" s="25"/>
      <c r="N501" s="25"/>
      <c r="O501" t="s" s="73">
        <v>1125</v>
      </c>
      <c r="P501" t="s" s="73">
        <v>1124</v>
      </c>
      <c r="Q501" t="s" s="78">
        <v>17</v>
      </c>
      <c r="R501" s="79">
        <f>100*S501</f>
        <v>12.3611941</v>
      </c>
      <c r="S501" s="80">
        <v>0.123611941</v>
      </c>
      <c r="T501" s="28"/>
      <c r="U501" s="29">
        <v>73458</v>
      </c>
      <c r="V501" s="29">
        <v>48539</v>
      </c>
      <c r="W501" s="29">
        <v>150</v>
      </c>
      <c r="X501" s="29">
        <v>6262</v>
      </c>
      <c r="Y501" s="29">
        <v>14468</v>
      </c>
      <c r="Z501" s="31">
        <f>100*Y501/$V501</f>
        <v>29.8069593522734</v>
      </c>
      <c r="AA501" s="29">
        <f>IF(Z501&gt;$V$8,1,0)</f>
        <v>0</v>
      </c>
      <c r="AB501" s="31">
        <f>IF($I501=Y$16,Z501,0)</f>
        <v>29.8069593522734</v>
      </c>
      <c r="AC501" s="29">
        <v>4298</v>
      </c>
      <c r="AD501" s="31">
        <f>100*AC501/$V501</f>
        <v>8.85473536743649</v>
      </c>
      <c r="AE501" s="29">
        <f>IF(AD501&gt;$V$8,1,0)</f>
        <v>0</v>
      </c>
      <c r="AF501" s="31">
        <f>IF($I501=AC$16,AD501,0)</f>
        <v>0</v>
      </c>
      <c r="AG501" s="29">
        <v>20730</v>
      </c>
      <c r="AH501" s="31">
        <f>100*AG501/$V501</f>
        <v>42.7079255856116</v>
      </c>
      <c r="AI501" s="29">
        <f>IF(AH501&gt;$V$8,1,0)</f>
        <v>0</v>
      </c>
      <c r="AJ501" s="31">
        <f>IF($I501=AG$16,AH501,0)</f>
        <v>0</v>
      </c>
      <c r="AK501" s="29">
        <v>6000</v>
      </c>
      <c r="AL501" s="31">
        <f>100*AK501/$V501</f>
        <v>12.3611940913492</v>
      </c>
      <c r="AM501" s="29">
        <f>IF(AL501&gt;$V$8,1,0)</f>
        <v>0</v>
      </c>
      <c r="AN501" s="31">
        <f>IF($I501=AK$16,AL501,0)</f>
        <v>0</v>
      </c>
      <c r="AO501" s="29">
        <v>2873</v>
      </c>
      <c r="AP501" s="31">
        <f>100*AO501/$V501</f>
        <v>5.91895177074105</v>
      </c>
      <c r="AQ501" s="29">
        <f>IF(AP501&gt;$V$8,1,0)</f>
        <v>0</v>
      </c>
      <c r="AR501" s="31">
        <f>IF($I501=AO$16,AP501,0)</f>
        <v>0</v>
      </c>
      <c r="AS501" s="29">
        <v>0</v>
      </c>
      <c r="AT501" s="31">
        <f>100*AS501/$V501</f>
        <v>0</v>
      </c>
      <c r="AU501" s="29">
        <f>IF(AT501&gt;$V$8,1,0)</f>
        <v>0</v>
      </c>
      <c r="AV501" s="31">
        <f>IF($I501=AS$16,AT501,0)</f>
        <v>0</v>
      </c>
      <c r="AW501" s="29">
        <v>0</v>
      </c>
      <c r="AX501" s="31">
        <f>100*AW501/$V501</f>
        <v>0</v>
      </c>
      <c r="AY501" s="29">
        <f>IF(AX501&gt;$V$8,1,0)</f>
        <v>0</v>
      </c>
      <c r="AZ501" s="31">
        <f>IF($I501=AW$16,AX501,0)</f>
        <v>0</v>
      </c>
      <c r="BA501" s="29">
        <v>0</v>
      </c>
      <c r="BB501" s="31">
        <f>100*BA501/$V501</f>
        <v>0</v>
      </c>
      <c r="BC501" s="29">
        <f>IF(BB501&gt;$V$8,1,0)</f>
        <v>0</v>
      </c>
      <c r="BD501" s="31">
        <f>IF($I501=BA$16,BB501,0)</f>
        <v>0</v>
      </c>
      <c r="BE501" s="29">
        <v>0</v>
      </c>
      <c r="BF501" s="31">
        <f>100*BE501/$V501</f>
        <v>0</v>
      </c>
      <c r="BG501" s="29">
        <f>IF(BF501&gt;$V$8,1,0)</f>
        <v>0</v>
      </c>
      <c r="BH501" s="31">
        <f>IF($I501=BE$16,BF501,0)</f>
        <v>0</v>
      </c>
      <c r="BI501" s="29">
        <v>0</v>
      </c>
      <c r="BJ501" s="31">
        <f>100*BI501/$V501</f>
        <v>0</v>
      </c>
      <c r="BK501" s="29">
        <f>IF(BJ501&gt;$V$8,1,0)</f>
        <v>0</v>
      </c>
      <c r="BL501" s="31">
        <f>IF($I501=BI$16,BJ501,0)</f>
        <v>0</v>
      </c>
      <c r="BM501" s="29">
        <v>0</v>
      </c>
      <c r="BN501" s="31">
        <f>100*BM501/$V501</f>
        <v>0</v>
      </c>
      <c r="BO501" s="29">
        <f>IF(BN501&gt;$V$8,1,0)</f>
        <v>0</v>
      </c>
      <c r="BP501" s="31">
        <f>IF($I501=BM$16,BN501,0)</f>
        <v>0</v>
      </c>
      <c r="BQ501" s="29">
        <v>0</v>
      </c>
      <c r="BR501" s="31">
        <f>100*BQ501/$V501</f>
        <v>0</v>
      </c>
      <c r="BS501" s="29">
        <f>IF(BR501&gt;$V$8,1,0)</f>
        <v>0</v>
      </c>
      <c r="BT501" s="31">
        <f>IF($I501=BQ$16,BR501,0)</f>
        <v>0</v>
      </c>
      <c r="BU501" s="29">
        <v>0</v>
      </c>
      <c r="BV501" s="31">
        <f>100*BU501/$V501</f>
        <v>0</v>
      </c>
      <c r="BW501" s="29">
        <f>IF(BV501&gt;$V$8,1,0)</f>
        <v>0</v>
      </c>
      <c r="BX501" s="31">
        <f>IF($I501=BU$16,BV501,0)</f>
        <v>0</v>
      </c>
      <c r="BY501" s="29">
        <v>961</v>
      </c>
      <c r="BZ501" s="29">
        <v>0</v>
      </c>
      <c r="CA501" s="28"/>
      <c r="CB501" s="20"/>
      <c r="CC501" s="21"/>
    </row>
    <row r="502" ht="15.75" customHeight="1">
      <c r="A502" t="s" s="32">
        <v>1126</v>
      </c>
      <c r="B502" t="s" s="71">
        <f>_xlfn.IFS(H502=0,F502,K502=1,I502,L502=1,Q502)</f>
        <v>5</v>
      </c>
      <c r="C502" s="72">
        <f>_xlfn.IFS(H502=0,G502,K502=1,J502,L502=1,R502)</f>
        <v>42.5862951586953</v>
      </c>
      <c r="D502" t="s" s="68">
        <v>1001</v>
      </c>
      <c r="E502" s="13"/>
      <c r="F502" t="s" s="74">
        <v>5</v>
      </c>
      <c r="G502" s="81">
        <f>Z502</f>
        <v>42.5862951586953</v>
      </c>
      <c r="H502" s="82">
        <f>K502+L502</f>
        <v>0</v>
      </c>
      <c r="I502" t="s" s="77">
        <v>13</v>
      </c>
      <c r="J502" s="81">
        <f>AJ502</f>
        <v>40.9572912095949</v>
      </c>
      <c r="K502" s="13"/>
      <c r="L502" s="13"/>
      <c r="M502" s="13"/>
      <c r="N502" s="13"/>
      <c r="O502" t="s" s="68">
        <v>1127</v>
      </c>
      <c r="P502" t="s" s="68">
        <v>1126</v>
      </c>
      <c r="Q502" t="s" s="78">
        <v>17</v>
      </c>
      <c r="R502" s="83">
        <f>100*S502</f>
        <v>8.8032032</v>
      </c>
      <c r="S502" s="35">
        <v>0.088032032</v>
      </c>
      <c r="T502" s="16"/>
      <c r="U502" s="37">
        <v>75816</v>
      </c>
      <c r="V502" s="37">
        <v>54696</v>
      </c>
      <c r="W502" s="37">
        <v>138</v>
      </c>
      <c r="X502" s="37">
        <v>891</v>
      </c>
      <c r="Y502" s="37">
        <v>23293</v>
      </c>
      <c r="Z502" s="38">
        <f>100*Y502/$V502</f>
        <v>42.5862951586953</v>
      </c>
      <c r="AA502" s="37">
        <f>IF(Z502&gt;$V$8,1,0)</f>
        <v>0</v>
      </c>
      <c r="AB502" s="38">
        <f>IF($I502=Y$16,Z502,0)</f>
        <v>0</v>
      </c>
      <c r="AC502" s="37">
        <v>2748</v>
      </c>
      <c r="AD502" s="38">
        <f>100*AC502/$V502</f>
        <v>5.02413339183853</v>
      </c>
      <c r="AE502" s="37">
        <f>IF(AD502&gt;$V$8,1,0)</f>
        <v>0</v>
      </c>
      <c r="AF502" s="38">
        <f>IF($I502=AC$16,AD502,0)</f>
        <v>0</v>
      </c>
      <c r="AG502" s="37">
        <v>22402</v>
      </c>
      <c r="AH502" s="38">
        <f>100*AG502/$V502</f>
        <v>40.9572912095949</v>
      </c>
      <c r="AI502" s="37">
        <f>IF(AH502&gt;$V$8,1,0)</f>
        <v>0</v>
      </c>
      <c r="AJ502" s="38">
        <f>IF($I502=AG$16,AH502,0)</f>
        <v>40.9572912095949</v>
      </c>
      <c r="AK502" s="37">
        <v>4815</v>
      </c>
      <c r="AL502" s="38">
        <f>100*AK502/$V502</f>
        <v>8.80320315928039</v>
      </c>
      <c r="AM502" s="37">
        <f>IF(AL502&gt;$V$8,1,0)</f>
        <v>0</v>
      </c>
      <c r="AN502" s="38">
        <f>IF($I502=AK$16,AL502,0)</f>
        <v>0</v>
      </c>
      <c r="AO502" s="37">
        <v>1243</v>
      </c>
      <c r="AP502" s="38">
        <f>100*AO502/$V502</f>
        <v>2.2725610647945</v>
      </c>
      <c r="AQ502" s="37">
        <f>IF(AP502&gt;$V$8,1,0)</f>
        <v>0</v>
      </c>
      <c r="AR502" s="38">
        <f>IF($I502=AO$16,AP502,0)</f>
        <v>0</v>
      </c>
      <c r="AS502" s="37">
        <v>0</v>
      </c>
      <c r="AT502" s="38">
        <f>100*AS502/$V502</f>
        <v>0</v>
      </c>
      <c r="AU502" s="37">
        <f>IF(AT502&gt;$V$8,1,0)</f>
        <v>0</v>
      </c>
      <c r="AV502" s="38">
        <f>IF($I502=AS$16,AT502,0)</f>
        <v>0</v>
      </c>
      <c r="AW502" s="37">
        <v>0</v>
      </c>
      <c r="AX502" s="38">
        <f>100*AW502/$V502</f>
        <v>0</v>
      </c>
      <c r="AY502" s="37">
        <f>IF(AX502&gt;$V$8,1,0)</f>
        <v>0</v>
      </c>
      <c r="AZ502" s="38">
        <f>IF($I502=AW$16,AX502,0)</f>
        <v>0</v>
      </c>
      <c r="BA502" s="37">
        <v>0</v>
      </c>
      <c r="BB502" s="38">
        <f>100*BA502/$V502</f>
        <v>0</v>
      </c>
      <c r="BC502" s="37">
        <f>IF(BB502&gt;$V$8,1,0)</f>
        <v>0</v>
      </c>
      <c r="BD502" s="38">
        <f>IF($I502=BA$16,BB502,0)</f>
        <v>0</v>
      </c>
      <c r="BE502" s="37">
        <v>0</v>
      </c>
      <c r="BF502" s="38">
        <f>100*BE502/$V502</f>
        <v>0</v>
      </c>
      <c r="BG502" s="37">
        <f>IF(BF502&gt;$V$8,1,0)</f>
        <v>0</v>
      </c>
      <c r="BH502" s="38">
        <f>IF($I502=BE$16,BF502,0)</f>
        <v>0</v>
      </c>
      <c r="BI502" s="37">
        <v>0</v>
      </c>
      <c r="BJ502" s="38">
        <f>100*BI502/$V502</f>
        <v>0</v>
      </c>
      <c r="BK502" s="37">
        <f>IF(BJ502&gt;$V$8,1,0)</f>
        <v>0</v>
      </c>
      <c r="BL502" s="38">
        <f>IF($I502=BI$16,BJ502,0)</f>
        <v>0</v>
      </c>
      <c r="BM502" s="37">
        <v>0</v>
      </c>
      <c r="BN502" s="38">
        <f>100*BM502/$V502</f>
        <v>0</v>
      </c>
      <c r="BO502" s="37">
        <f>IF(BN502&gt;$V$8,1,0)</f>
        <v>0</v>
      </c>
      <c r="BP502" s="38">
        <f>IF($I502=BM$16,BN502,0)</f>
        <v>0</v>
      </c>
      <c r="BQ502" s="37">
        <v>0</v>
      </c>
      <c r="BR502" s="38">
        <f>100*BQ502/$V502</f>
        <v>0</v>
      </c>
      <c r="BS502" s="37">
        <f>IF(BR502&gt;$V$8,1,0)</f>
        <v>0</v>
      </c>
      <c r="BT502" s="38">
        <f>IF($I502=BQ$16,BR502,0)</f>
        <v>0</v>
      </c>
      <c r="BU502" s="37">
        <v>0</v>
      </c>
      <c r="BV502" s="38">
        <f>100*BU502/$V502</f>
        <v>0</v>
      </c>
      <c r="BW502" s="37">
        <f>IF(BV502&gt;$V$8,1,0)</f>
        <v>0</v>
      </c>
      <c r="BX502" s="38">
        <f>IF($I502=BU$16,BV502,0)</f>
        <v>0</v>
      </c>
      <c r="BY502" s="37">
        <v>370</v>
      </c>
      <c r="BZ502" s="37">
        <v>0</v>
      </c>
      <c r="CA502" s="16"/>
      <c r="CB502" s="20"/>
      <c r="CC502" s="21"/>
    </row>
    <row r="503" ht="15.75" customHeight="1">
      <c r="A503" t="s" s="32">
        <v>1128</v>
      </c>
      <c r="B503" t="s" s="71">
        <f>_xlfn.IFS(H503=0,F503,K503=1,I503,L503=1,Q503)</f>
        <v>13</v>
      </c>
      <c r="C503" s="72">
        <f>_xlfn.IFS(H503=0,G503,K503=1,J503,L503=1,R503)</f>
        <v>42.4373261761674</v>
      </c>
      <c r="D503" t="s" s="73">
        <v>1001</v>
      </c>
      <c r="E503" s="25"/>
      <c r="F503" t="s" s="74">
        <v>13</v>
      </c>
      <c r="G503" s="75">
        <f>AH503</f>
        <v>42.4373261761674</v>
      </c>
      <c r="H503" s="76">
        <f>K503+L503</f>
        <v>0</v>
      </c>
      <c r="I503" t="s" s="77">
        <v>5</v>
      </c>
      <c r="J503" s="75">
        <f>AB503</f>
        <v>29.3210416788222</v>
      </c>
      <c r="K503" s="25"/>
      <c r="L503" s="25"/>
      <c r="M503" s="25"/>
      <c r="N503" s="25"/>
      <c r="O503" t="s" s="73">
        <v>1129</v>
      </c>
      <c r="P503" t="s" s="73">
        <v>1128</v>
      </c>
      <c r="Q503" t="s" s="78">
        <v>17</v>
      </c>
      <c r="R503" s="79">
        <f>100*S503</f>
        <v>15.8255052</v>
      </c>
      <c r="S503" s="80">
        <v>0.158255052</v>
      </c>
      <c r="T503" s="28"/>
      <c r="U503" s="29">
        <v>79079</v>
      </c>
      <c r="V503" s="29">
        <v>51417</v>
      </c>
      <c r="W503" s="29">
        <v>132</v>
      </c>
      <c r="X503" s="29">
        <v>6744</v>
      </c>
      <c r="Y503" s="29">
        <v>15076</v>
      </c>
      <c r="Z503" s="31">
        <f>100*Y503/$V503</f>
        <v>29.3210416788222</v>
      </c>
      <c r="AA503" s="29">
        <f>IF(Z503&gt;$V$8,1,0)</f>
        <v>0</v>
      </c>
      <c r="AB503" s="31">
        <f>IF($I503=Y$16,Z503,0)</f>
        <v>29.3210416788222</v>
      </c>
      <c r="AC503" s="29">
        <v>3216</v>
      </c>
      <c r="AD503" s="31">
        <f>100*AC503/$V503</f>
        <v>6.25474064997958</v>
      </c>
      <c r="AE503" s="29">
        <f>IF(AD503&gt;$V$8,1,0)</f>
        <v>0</v>
      </c>
      <c r="AF503" s="31">
        <f>IF($I503=AC$16,AD503,0)</f>
        <v>0</v>
      </c>
      <c r="AG503" s="29">
        <v>21820</v>
      </c>
      <c r="AH503" s="31">
        <f>100*AG503/$V503</f>
        <v>42.4373261761674</v>
      </c>
      <c r="AI503" s="29">
        <f>IF(AH503&gt;$V$8,1,0)</f>
        <v>0</v>
      </c>
      <c r="AJ503" s="31">
        <f>IF($I503=AG$16,AH503,0)</f>
        <v>0</v>
      </c>
      <c r="AK503" s="29">
        <v>8137</v>
      </c>
      <c r="AL503" s="31">
        <f>100*AK503/$V503</f>
        <v>15.8255051831106</v>
      </c>
      <c r="AM503" s="29">
        <f>IF(AL503&gt;$V$8,1,0)</f>
        <v>0</v>
      </c>
      <c r="AN503" s="31">
        <f>IF($I503=AK$16,AL503,0)</f>
        <v>0</v>
      </c>
      <c r="AO503" s="29">
        <v>2348</v>
      </c>
      <c r="AP503" s="31">
        <f>100*AO503/$V503</f>
        <v>4.56658303673882</v>
      </c>
      <c r="AQ503" s="29">
        <f>IF(AP503&gt;$V$8,1,0)</f>
        <v>0</v>
      </c>
      <c r="AR503" s="31">
        <f>IF($I503=AO$16,AP503,0)</f>
        <v>0</v>
      </c>
      <c r="AS503" s="29">
        <v>0</v>
      </c>
      <c r="AT503" s="31">
        <f>100*AS503/$V503</f>
        <v>0</v>
      </c>
      <c r="AU503" s="29">
        <f>IF(AT503&gt;$V$8,1,0)</f>
        <v>0</v>
      </c>
      <c r="AV503" s="31">
        <f>IF($I503=AS$16,AT503,0)</f>
        <v>0</v>
      </c>
      <c r="AW503" s="29">
        <v>0</v>
      </c>
      <c r="AX503" s="31">
        <f>100*AW503/$V503</f>
        <v>0</v>
      </c>
      <c r="AY503" s="29">
        <f>IF(AX503&gt;$V$8,1,0)</f>
        <v>0</v>
      </c>
      <c r="AZ503" s="31">
        <f>IF($I503=AW$16,AX503,0)</f>
        <v>0</v>
      </c>
      <c r="BA503" s="29">
        <v>0</v>
      </c>
      <c r="BB503" s="31">
        <f>100*BA503/$V503</f>
        <v>0</v>
      </c>
      <c r="BC503" s="29">
        <f>IF(BB503&gt;$V$8,1,0)</f>
        <v>0</v>
      </c>
      <c r="BD503" s="31">
        <f>IF($I503=BA$16,BB503,0)</f>
        <v>0</v>
      </c>
      <c r="BE503" s="29">
        <v>0</v>
      </c>
      <c r="BF503" s="31">
        <f>100*BE503/$V503</f>
        <v>0</v>
      </c>
      <c r="BG503" s="29">
        <f>IF(BF503&gt;$V$8,1,0)</f>
        <v>0</v>
      </c>
      <c r="BH503" s="31">
        <f>IF($I503=BE$16,BF503,0)</f>
        <v>0</v>
      </c>
      <c r="BI503" s="29">
        <v>0</v>
      </c>
      <c r="BJ503" s="31">
        <f>100*BI503/$V503</f>
        <v>0</v>
      </c>
      <c r="BK503" s="29">
        <f>IF(BJ503&gt;$V$8,1,0)</f>
        <v>0</v>
      </c>
      <c r="BL503" s="31">
        <f>IF($I503=BI$16,BJ503,0)</f>
        <v>0</v>
      </c>
      <c r="BM503" s="29">
        <v>0</v>
      </c>
      <c r="BN503" s="31">
        <f>100*BM503/$V503</f>
        <v>0</v>
      </c>
      <c r="BO503" s="29">
        <f>IF(BN503&gt;$V$8,1,0)</f>
        <v>0</v>
      </c>
      <c r="BP503" s="31">
        <f>IF($I503=BM$16,BN503,0)</f>
        <v>0</v>
      </c>
      <c r="BQ503" s="29">
        <v>0</v>
      </c>
      <c r="BR503" s="31">
        <f>100*BQ503/$V503</f>
        <v>0</v>
      </c>
      <c r="BS503" s="29">
        <f>IF(BR503&gt;$V$8,1,0)</f>
        <v>0</v>
      </c>
      <c r="BT503" s="31">
        <f>IF($I503=BQ$16,BR503,0)</f>
        <v>0</v>
      </c>
      <c r="BU503" s="29">
        <v>0</v>
      </c>
      <c r="BV503" s="31">
        <f>100*BU503/$V503</f>
        <v>0</v>
      </c>
      <c r="BW503" s="29">
        <f>IF(BV503&gt;$V$8,1,0)</f>
        <v>0</v>
      </c>
      <c r="BX503" s="31">
        <f>IF($I503=BU$16,BV503,0)</f>
        <v>0</v>
      </c>
      <c r="BY503" s="29">
        <v>472</v>
      </c>
      <c r="BZ503" s="29">
        <v>0</v>
      </c>
      <c r="CA503" s="28"/>
      <c r="CB503" s="20"/>
      <c r="CC503" s="21"/>
    </row>
    <row r="504" ht="15.75" customHeight="1">
      <c r="A504" t="s" s="32">
        <v>1130</v>
      </c>
      <c r="B504" t="s" s="71">
        <f>_xlfn.IFS(H504=0,F504,K504=1,I504,L504=1,Q504)</f>
        <v>13</v>
      </c>
      <c r="C504" s="72">
        <f>_xlfn.IFS(H504=0,G504,K504=1,J504,L504=1,R504)</f>
        <v>42.3774128711745</v>
      </c>
      <c r="D504" t="s" s="68">
        <v>1001</v>
      </c>
      <c r="E504" s="13"/>
      <c r="F504" t="s" s="74">
        <v>13</v>
      </c>
      <c r="G504" s="81">
        <f>AH504</f>
        <v>42.3774128711745</v>
      </c>
      <c r="H504" s="82">
        <f>K504+L504</f>
        <v>0</v>
      </c>
      <c r="I504" t="s" s="77">
        <v>25</v>
      </c>
      <c r="J504" s="81">
        <f>AV504</f>
        <v>24.0357996131821</v>
      </c>
      <c r="K504" s="13"/>
      <c r="L504" s="13"/>
      <c r="M504" s="13"/>
      <c r="N504" s="13"/>
      <c r="O504" t="s" s="68">
        <v>1131</v>
      </c>
      <c r="P504" t="s" s="68">
        <v>1130</v>
      </c>
      <c r="Q504" t="s" s="78">
        <v>9</v>
      </c>
      <c r="R504" s="83">
        <f>100*S504</f>
        <v>20.8445523</v>
      </c>
      <c r="S504" s="35">
        <v>0.208445523</v>
      </c>
      <c r="T504" s="16"/>
      <c r="U504" s="37">
        <v>73603</v>
      </c>
      <c r="V504" s="37">
        <v>52738</v>
      </c>
      <c r="W504" s="37">
        <v>132</v>
      </c>
      <c r="X504" s="37">
        <v>9673</v>
      </c>
      <c r="Y504" s="37">
        <v>2452</v>
      </c>
      <c r="Z504" s="38">
        <f>100*Y504/$V504</f>
        <v>4.64939891539308</v>
      </c>
      <c r="AA504" s="37">
        <f>IF(Z504&gt;$V$8,1,0)</f>
        <v>0</v>
      </c>
      <c r="AB504" s="38">
        <f>IF($I504=Y$16,Z504,0)</f>
        <v>0</v>
      </c>
      <c r="AC504" s="37">
        <v>10993</v>
      </c>
      <c r="AD504" s="38">
        <f>100*AC504/$V504</f>
        <v>20.8445523152186</v>
      </c>
      <c r="AE504" s="37">
        <f>IF(AD504&gt;$V$8,1,0)</f>
        <v>0</v>
      </c>
      <c r="AF504" s="38">
        <f>IF($I504=AC$16,AD504,0)</f>
        <v>0</v>
      </c>
      <c r="AG504" s="37">
        <v>22349</v>
      </c>
      <c r="AH504" s="38">
        <f>100*AG504/$V504</f>
        <v>42.3774128711745</v>
      </c>
      <c r="AI504" s="37">
        <f>IF(AH504&gt;$V$8,1,0)</f>
        <v>0</v>
      </c>
      <c r="AJ504" s="38">
        <f>IF($I504=AG$16,AH504,0)</f>
        <v>0</v>
      </c>
      <c r="AK504" s="37">
        <v>2099</v>
      </c>
      <c r="AL504" s="38">
        <f>100*AK504/$V504</f>
        <v>3.98005233418029</v>
      </c>
      <c r="AM504" s="37">
        <f>IF(AL504&gt;$V$8,1,0)</f>
        <v>0</v>
      </c>
      <c r="AN504" s="38">
        <f>IF($I504=AK$16,AL504,0)</f>
        <v>0</v>
      </c>
      <c r="AO504" s="37">
        <v>1720</v>
      </c>
      <c r="AP504" s="38">
        <f>100*AO504/$V504</f>
        <v>3.26140543820395</v>
      </c>
      <c r="AQ504" s="37">
        <f>IF(AP504&gt;$V$8,1,0)</f>
        <v>0</v>
      </c>
      <c r="AR504" s="38">
        <f>IF($I504=AO$16,AP504,0)</f>
        <v>0</v>
      </c>
      <c r="AS504" s="37">
        <v>12676</v>
      </c>
      <c r="AT504" s="38">
        <f>100*AS504/$V504</f>
        <v>24.0357996131821</v>
      </c>
      <c r="AU504" s="37">
        <f>IF(AT504&gt;$V$8,1,0)</f>
        <v>0</v>
      </c>
      <c r="AV504" s="38">
        <f>IF($I504=AS$16,AT504,0)</f>
        <v>24.0357996131821</v>
      </c>
      <c r="AW504" s="37">
        <v>0</v>
      </c>
      <c r="AX504" s="38">
        <f>100*AW504/$V504</f>
        <v>0</v>
      </c>
      <c r="AY504" s="37">
        <f>IF(AX504&gt;$V$8,1,0)</f>
        <v>0</v>
      </c>
      <c r="AZ504" s="38">
        <f>IF($I504=AW$16,AX504,0)</f>
        <v>0</v>
      </c>
      <c r="BA504" s="37">
        <v>0</v>
      </c>
      <c r="BB504" s="38">
        <f>100*BA504/$V504</f>
        <v>0</v>
      </c>
      <c r="BC504" s="37">
        <f>IF(BB504&gt;$V$8,1,0)</f>
        <v>0</v>
      </c>
      <c r="BD504" s="38">
        <f>IF($I504=BA$16,BB504,0)</f>
        <v>0</v>
      </c>
      <c r="BE504" s="37">
        <v>0</v>
      </c>
      <c r="BF504" s="38">
        <f>100*BE504/$V504</f>
        <v>0</v>
      </c>
      <c r="BG504" s="37">
        <f>IF(BF504&gt;$V$8,1,0)</f>
        <v>0</v>
      </c>
      <c r="BH504" s="38">
        <f>IF($I504=BE$16,BF504,0)</f>
        <v>0</v>
      </c>
      <c r="BI504" s="37">
        <v>0</v>
      </c>
      <c r="BJ504" s="38">
        <f>100*BI504/$V504</f>
        <v>0</v>
      </c>
      <c r="BK504" s="37">
        <f>IF(BJ504&gt;$V$8,1,0)</f>
        <v>0</v>
      </c>
      <c r="BL504" s="38">
        <f>IF($I504=BI$16,BJ504,0)</f>
        <v>0</v>
      </c>
      <c r="BM504" s="37">
        <v>0</v>
      </c>
      <c r="BN504" s="38">
        <f>100*BM504/$V504</f>
        <v>0</v>
      </c>
      <c r="BO504" s="37">
        <f>IF(BN504&gt;$V$8,1,0)</f>
        <v>0</v>
      </c>
      <c r="BP504" s="38">
        <f>IF($I504=BM$16,BN504,0)</f>
        <v>0</v>
      </c>
      <c r="BQ504" s="37">
        <v>0</v>
      </c>
      <c r="BR504" s="38">
        <f>100*BQ504/$V504</f>
        <v>0</v>
      </c>
      <c r="BS504" s="37">
        <f>IF(BR504&gt;$V$8,1,0)</f>
        <v>0</v>
      </c>
      <c r="BT504" s="38">
        <f>IF($I504=BQ$16,BR504,0)</f>
        <v>0</v>
      </c>
      <c r="BU504" s="37">
        <v>0</v>
      </c>
      <c r="BV504" s="38">
        <f>100*BU504/$V504</f>
        <v>0</v>
      </c>
      <c r="BW504" s="37">
        <f>IF(BV504&gt;$V$8,1,0)</f>
        <v>0</v>
      </c>
      <c r="BX504" s="38">
        <f>IF($I504=BU$16,BV504,0)</f>
        <v>0</v>
      </c>
      <c r="BY504" s="37">
        <v>0</v>
      </c>
      <c r="BZ504" s="37">
        <v>0</v>
      </c>
      <c r="CA504" s="16"/>
      <c r="CB504" s="20"/>
      <c r="CC504" s="21"/>
    </row>
    <row r="505" ht="15.75" customHeight="1">
      <c r="A505" t="s" s="32">
        <v>1132</v>
      </c>
      <c r="B505" t="s" s="71">
        <f>_xlfn.IFS(H505=0,F505,K505=1,I505,L505=1,Q505)</f>
        <v>5</v>
      </c>
      <c r="C505" s="72">
        <f>_xlfn.IFS(H505=0,G505,K505=1,J505,L505=1,R505)</f>
        <v>41.8849459270529</v>
      </c>
      <c r="D505" t="s" s="73">
        <v>1001</v>
      </c>
      <c r="E505" s="25"/>
      <c r="F505" t="s" s="74">
        <v>5</v>
      </c>
      <c r="G505" s="75">
        <f>Z505</f>
        <v>41.8849459270529</v>
      </c>
      <c r="H505" s="76">
        <f>K505+L505</f>
        <v>0</v>
      </c>
      <c r="I505" t="s" s="77">
        <v>9</v>
      </c>
      <c r="J505" s="75">
        <f>AF505</f>
        <v>37.4871499650479</v>
      </c>
      <c r="K505" s="25"/>
      <c r="L505" s="25"/>
      <c r="M505" s="25"/>
      <c r="N505" s="25"/>
      <c r="O505" t="s" s="73">
        <v>1133</v>
      </c>
      <c r="P505" t="s" s="73">
        <v>1132</v>
      </c>
      <c r="Q505" t="s" s="78">
        <v>17</v>
      </c>
      <c r="R505" s="79">
        <f>100*S505</f>
        <v>14.0486862</v>
      </c>
      <c r="S505" s="80">
        <v>0.140486862</v>
      </c>
      <c r="T505" s="28"/>
      <c r="U505" s="29">
        <v>71868</v>
      </c>
      <c r="V505" s="29">
        <v>48638</v>
      </c>
      <c r="W505" s="29">
        <v>114</v>
      </c>
      <c r="X505" s="29">
        <v>2139</v>
      </c>
      <c r="Y505" s="29">
        <v>20372</v>
      </c>
      <c r="Z505" s="31">
        <f>100*Y505/$V505</f>
        <v>41.8849459270529</v>
      </c>
      <c r="AA505" s="29">
        <f>IF(Z505&gt;$V$8,1,0)</f>
        <v>0</v>
      </c>
      <c r="AB505" s="31">
        <f>IF($I505=Y$16,Z505,0)</f>
        <v>0</v>
      </c>
      <c r="AC505" s="29">
        <v>18233</v>
      </c>
      <c r="AD505" s="31">
        <f>100*AC505/$V505</f>
        <v>37.4871499650479</v>
      </c>
      <c r="AE505" s="29">
        <f>IF(AD505&gt;$V$8,1,0)</f>
        <v>0</v>
      </c>
      <c r="AF505" s="31">
        <f>IF($I505=AC$16,AD505,0)</f>
        <v>37.4871499650479</v>
      </c>
      <c r="AG505" s="29">
        <v>1203</v>
      </c>
      <c r="AH505" s="31">
        <f>100*AG505/$V505</f>
        <v>2.47337472757926</v>
      </c>
      <c r="AI505" s="29">
        <f>IF(AH505&gt;$V$8,1,0)</f>
        <v>0</v>
      </c>
      <c r="AJ505" s="31">
        <f>IF($I505=AG$16,AH505,0)</f>
        <v>0</v>
      </c>
      <c r="AK505" s="29">
        <v>6833</v>
      </c>
      <c r="AL505" s="31">
        <f>100*AK505/$V505</f>
        <v>14.0486862124265</v>
      </c>
      <c r="AM505" s="29">
        <f>IF(AL505&gt;$V$8,1,0)</f>
        <v>0</v>
      </c>
      <c r="AN505" s="31">
        <f>IF($I505=AK$16,AL505,0)</f>
        <v>0</v>
      </c>
      <c r="AO505" s="29">
        <v>1477</v>
      </c>
      <c r="AP505" s="31">
        <f>100*AO505/$V505</f>
        <v>3.03672025987911</v>
      </c>
      <c r="AQ505" s="29">
        <f>IF(AP505&gt;$V$8,1,0)</f>
        <v>0</v>
      </c>
      <c r="AR505" s="31">
        <f>IF($I505=AO$16,AP505,0)</f>
        <v>0</v>
      </c>
      <c r="AS505" s="29">
        <v>0</v>
      </c>
      <c r="AT505" s="31">
        <f>100*AS505/$V505</f>
        <v>0</v>
      </c>
      <c r="AU505" s="29">
        <f>IF(AT505&gt;$V$8,1,0)</f>
        <v>0</v>
      </c>
      <c r="AV505" s="31">
        <f>IF($I505=AS$16,AT505,0)</f>
        <v>0</v>
      </c>
      <c r="AW505" s="29">
        <v>0</v>
      </c>
      <c r="AX505" s="31">
        <f>100*AW505/$V505</f>
        <v>0</v>
      </c>
      <c r="AY505" s="29">
        <f>IF(AX505&gt;$V$8,1,0)</f>
        <v>0</v>
      </c>
      <c r="AZ505" s="31">
        <f>IF($I505=AW$16,AX505,0)</f>
        <v>0</v>
      </c>
      <c r="BA505" s="29">
        <v>0</v>
      </c>
      <c r="BB505" s="31">
        <f>100*BA505/$V505</f>
        <v>0</v>
      </c>
      <c r="BC505" s="29">
        <f>IF(BB505&gt;$V$8,1,0)</f>
        <v>0</v>
      </c>
      <c r="BD505" s="31">
        <f>IF($I505=BA$16,BB505,0)</f>
        <v>0</v>
      </c>
      <c r="BE505" s="29">
        <v>0</v>
      </c>
      <c r="BF505" s="31">
        <f>100*BE505/$V505</f>
        <v>0</v>
      </c>
      <c r="BG505" s="29">
        <f>IF(BF505&gt;$V$8,1,0)</f>
        <v>0</v>
      </c>
      <c r="BH505" s="31">
        <f>IF($I505=BE$16,BF505,0)</f>
        <v>0</v>
      </c>
      <c r="BI505" s="29">
        <v>0</v>
      </c>
      <c r="BJ505" s="31">
        <f>100*BI505/$V505</f>
        <v>0</v>
      </c>
      <c r="BK505" s="29">
        <f>IF(BJ505&gt;$V$8,1,0)</f>
        <v>0</v>
      </c>
      <c r="BL505" s="31">
        <f>IF($I505=BI$16,BJ505,0)</f>
        <v>0</v>
      </c>
      <c r="BM505" s="29">
        <v>0</v>
      </c>
      <c r="BN505" s="31">
        <f>100*BM505/$V505</f>
        <v>0</v>
      </c>
      <c r="BO505" s="29">
        <f>IF(BN505&gt;$V$8,1,0)</f>
        <v>0</v>
      </c>
      <c r="BP505" s="31">
        <f>IF($I505=BM$16,BN505,0)</f>
        <v>0</v>
      </c>
      <c r="BQ505" s="29">
        <v>0</v>
      </c>
      <c r="BR505" s="31">
        <f>100*BQ505/$V505</f>
        <v>0</v>
      </c>
      <c r="BS505" s="29">
        <f>IF(BR505&gt;$V$8,1,0)</f>
        <v>0</v>
      </c>
      <c r="BT505" s="31">
        <f>IF($I505=BQ$16,BR505,0)</f>
        <v>0</v>
      </c>
      <c r="BU505" s="29">
        <v>0</v>
      </c>
      <c r="BV505" s="31">
        <f>100*BU505/$V505</f>
        <v>0</v>
      </c>
      <c r="BW505" s="29">
        <f>IF(BV505&gt;$V$8,1,0)</f>
        <v>0</v>
      </c>
      <c r="BX505" s="31">
        <f>IF($I505=BU$16,BV505,0)</f>
        <v>0</v>
      </c>
      <c r="BY505" s="29">
        <v>635</v>
      </c>
      <c r="BZ505" s="29">
        <v>0</v>
      </c>
      <c r="CA505" s="28"/>
      <c r="CB505" s="20"/>
      <c r="CC505" s="21"/>
    </row>
    <row r="506" ht="15.75" customHeight="1">
      <c r="A506" t="s" s="32">
        <v>1134</v>
      </c>
      <c r="B506" t="s" s="71">
        <f>_xlfn.IFS(H506=0,F506,K506=1,I506,L506=1,Q506)</f>
        <v>13</v>
      </c>
      <c r="C506" s="72">
        <f>_xlfn.IFS(H506=0,G506,K506=1,J506,L506=1,R506)</f>
        <v>41.8713099169419</v>
      </c>
      <c r="D506" t="s" s="68">
        <v>1001</v>
      </c>
      <c r="E506" s="13"/>
      <c r="F506" t="s" s="74">
        <v>13</v>
      </c>
      <c r="G506" s="81">
        <f>AH506</f>
        <v>41.8713099169419</v>
      </c>
      <c r="H506" s="82">
        <f>K506+L506</f>
        <v>0</v>
      </c>
      <c r="I506" t="s" s="77">
        <v>5</v>
      </c>
      <c r="J506" s="81">
        <f>AB506</f>
        <v>31.081757230061</v>
      </c>
      <c r="K506" s="13"/>
      <c r="L506" s="13"/>
      <c r="M506" s="13"/>
      <c r="N506" s="13"/>
      <c r="O506" t="s" s="68">
        <v>1135</v>
      </c>
      <c r="P506" t="s" s="68">
        <v>1134</v>
      </c>
      <c r="Q506" t="s" s="78">
        <v>17</v>
      </c>
      <c r="R506" s="83">
        <f>100*S506</f>
        <v>13.805664</v>
      </c>
      <c r="S506" s="35">
        <v>0.13805664</v>
      </c>
      <c r="T506" s="16"/>
      <c r="U506" s="37">
        <v>71645</v>
      </c>
      <c r="V506" s="37">
        <v>49965</v>
      </c>
      <c r="W506" s="37">
        <v>168</v>
      </c>
      <c r="X506" s="37">
        <v>5391</v>
      </c>
      <c r="Y506" s="37">
        <v>15530</v>
      </c>
      <c r="Z506" s="38">
        <f>100*Y506/$V506</f>
        <v>31.081757230061</v>
      </c>
      <c r="AA506" s="37">
        <f>IF(Z506&gt;$V$8,1,0)</f>
        <v>0</v>
      </c>
      <c r="AB506" s="38">
        <f>IF($I506=Y$16,Z506,0)</f>
        <v>31.081757230061</v>
      </c>
      <c r="AC506" s="37">
        <v>4053</v>
      </c>
      <c r="AD506" s="38">
        <f>100*AC506/$V506</f>
        <v>8.111678174722311</v>
      </c>
      <c r="AE506" s="37">
        <f>IF(AD506&gt;$V$8,1,0)</f>
        <v>0</v>
      </c>
      <c r="AF506" s="38">
        <f>IF($I506=AC$16,AD506,0)</f>
        <v>0</v>
      </c>
      <c r="AG506" s="37">
        <v>20921</v>
      </c>
      <c r="AH506" s="38">
        <f>100*AG506/$V506</f>
        <v>41.8713099169419</v>
      </c>
      <c r="AI506" s="37">
        <f>IF(AH506&gt;$V$8,1,0)</f>
        <v>0</v>
      </c>
      <c r="AJ506" s="38">
        <f>IF($I506=AG$16,AH506,0)</f>
        <v>0</v>
      </c>
      <c r="AK506" s="37">
        <v>6898</v>
      </c>
      <c r="AL506" s="38">
        <f>100*AK506/$V506</f>
        <v>13.8056639647753</v>
      </c>
      <c r="AM506" s="37">
        <f>IF(AL506&gt;$V$8,1,0)</f>
        <v>0</v>
      </c>
      <c r="AN506" s="38">
        <f>IF($I506=AK$16,AL506,0)</f>
        <v>0</v>
      </c>
      <c r="AO506" s="37">
        <v>2563</v>
      </c>
      <c r="AP506" s="38">
        <f>100*AO506/$V506</f>
        <v>5.12959071349945</v>
      </c>
      <c r="AQ506" s="37">
        <f>IF(AP506&gt;$V$8,1,0)</f>
        <v>0</v>
      </c>
      <c r="AR506" s="38">
        <f>IF($I506=AO$16,AP506,0)</f>
        <v>0</v>
      </c>
      <c r="AS506" s="37">
        <v>0</v>
      </c>
      <c r="AT506" s="38">
        <f>100*AS506/$V506</f>
        <v>0</v>
      </c>
      <c r="AU506" s="37">
        <f>IF(AT506&gt;$V$8,1,0)</f>
        <v>0</v>
      </c>
      <c r="AV506" s="38">
        <f>IF($I506=AS$16,AT506,0)</f>
        <v>0</v>
      </c>
      <c r="AW506" s="37">
        <v>0</v>
      </c>
      <c r="AX506" s="38">
        <f>100*AW506/$V506</f>
        <v>0</v>
      </c>
      <c r="AY506" s="37">
        <f>IF(AX506&gt;$V$8,1,0)</f>
        <v>0</v>
      </c>
      <c r="AZ506" s="38">
        <f>IF($I506=AW$16,AX506,0)</f>
        <v>0</v>
      </c>
      <c r="BA506" s="37">
        <v>0</v>
      </c>
      <c r="BB506" s="38">
        <f>100*BA506/$V506</f>
        <v>0</v>
      </c>
      <c r="BC506" s="37">
        <f>IF(BB506&gt;$V$8,1,0)</f>
        <v>0</v>
      </c>
      <c r="BD506" s="38">
        <f>IF($I506=BA$16,BB506,0)</f>
        <v>0</v>
      </c>
      <c r="BE506" s="37">
        <v>0</v>
      </c>
      <c r="BF506" s="38">
        <f>100*BE506/$V506</f>
        <v>0</v>
      </c>
      <c r="BG506" s="37">
        <f>IF(BF506&gt;$V$8,1,0)</f>
        <v>0</v>
      </c>
      <c r="BH506" s="38">
        <f>IF($I506=BE$16,BF506,0)</f>
        <v>0</v>
      </c>
      <c r="BI506" s="37">
        <v>0</v>
      </c>
      <c r="BJ506" s="38">
        <f>100*BI506/$V506</f>
        <v>0</v>
      </c>
      <c r="BK506" s="37">
        <f>IF(BJ506&gt;$V$8,1,0)</f>
        <v>0</v>
      </c>
      <c r="BL506" s="38">
        <f>IF($I506=BI$16,BJ506,0)</f>
        <v>0</v>
      </c>
      <c r="BM506" s="37">
        <v>0</v>
      </c>
      <c r="BN506" s="38">
        <f>100*BM506/$V506</f>
        <v>0</v>
      </c>
      <c r="BO506" s="37">
        <f>IF(BN506&gt;$V$8,1,0)</f>
        <v>0</v>
      </c>
      <c r="BP506" s="38">
        <f>IF($I506=BM$16,BN506,0)</f>
        <v>0</v>
      </c>
      <c r="BQ506" s="37">
        <v>0</v>
      </c>
      <c r="BR506" s="38">
        <f>100*BQ506/$V506</f>
        <v>0</v>
      </c>
      <c r="BS506" s="37">
        <f>IF(BR506&gt;$V$8,1,0)</f>
        <v>0</v>
      </c>
      <c r="BT506" s="38">
        <f>IF($I506=BQ$16,BR506,0)</f>
        <v>0</v>
      </c>
      <c r="BU506" s="37">
        <v>0</v>
      </c>
      <c r="BV506" s="38">
        <f>100*BU506/$V506</f>
        <v>0</v>
      </c>
      <c r="BW506" s="37">
        <f>IF(BV506&gt;$V$8,1,0)</f>
        <v>0</v>
      </c>
      <c r="BX506" s="38">
        <f>IF($I506=BU$16,BV506,0)</f>
        <v>0</v>
      </c>
      <c r="BY506" s="37">
        <v>915</v>
      </c>
      <c r="BZ506" s="37">
        <v>0</v>
      </c>
      <c r="CA506" s="16"/>
      <c r="CB506" s="20"/>
      <c r="CC506" s="21"/>
    </row>
    <row r="507" ht="15.75" customHeight="1">
      <c r="A507" t="s" s="32">
        <v>1136</v>
      </c>
      <c r="B507" t="s" s="71">
        <f>_xlfn.IFS(H507=0,F507,K507=1,I507,L507=1,Q507)</f>
        <v>21</v>
      </c>
      <c r="C507" s="72">
        <f>_xlfn.IFS(H507=0,G507,K507=1,J507,L507=1,R507)</f>
        <v>41.7081023801761</v>
      </c>
      <c r="D507" t="s" s="73">
        <v>1001</v>
      </c>
      <c r="E507" s="25"/>
      <c r="F507" t="s" s="74">
        <v>21</v>
      </c>
      <c r="G507" s="75">
        <f>AP507</f>
        <v>41.7081023801761</v>
      </c>
      <c r="H507" s="76">
        <f>K507+L507</f>
        <v>0</v>
      </c>
      <c r="I507" t="s" s="77">
        <v>5</v>
      </c>
      <c r="J507" s="75">
        <f>AB507</f>
        <v>30.308526247147</v>
      </c>
      <c r="K507" s="25"/>
      <c r="L507" s="25"/>
      <c r="M507" s="25"/>
      <c r="N507" s="25"/>
      <c r="O507" t="s" s="73">
        <v>1137</v>
      </c>
      <c r="P507" t="s" s="73">
        <v>1136</v>
      </c>
      <c r="Q507" t="s" s="78">
        <v>17</v>
      </c>
      <c r="R507" s="79">
        <f>100*S507</f>
        <v>15.8522172</v>
      </c>
      <c r="S507" s="80">
        <v>0.158522172</v>
      </c>
      <c r="T507" s="28"/>
      <c r="U507" s="29">
        <v>73056</v>
      </c>
      <c r="V507" s="29">
        <v>49072</v>
      </c>
      <c r="W507" s="29">
        <v>131</v>
      </c>
      <c r="X507" s="29">
        <v>5594</v>
      </c>
      <c r="Y507" s="29">
        <v>14873</v>
      </c>
      <c r="Z507" s="31">
        <f>100*Y507/$V507</f>
        <v>30.308526247147</v>
      </c>
      <c r="AA507" s="29">
        <f>IF(Z507&gt;$V$8,1,0)</f>
        <v>0</v>
      </c>
      <c r="AB507" s="31">
        <f>IF($I507=Y$16,Z507,0)</f>
        <v>30.308526247147</v>
      </c>
      <c r="AC507" s="29">
        <v>4621</v>
      </c>
      <c r="AD507" s="31">
        <f>100*AC507/$V507</f>
        <v>9.416775350505381</v>
      </c>
      <c r="AE507" s="29">
        <f>IF(AD507&gt;$V$8,1,0)</f>
        <v>0</v>
      </c>
      <c r="AF507" s="31">
        <f>IF($I507=AC$16,AD507,0)</f>
        <v>0</v>
      </c>
      <c r="AG507" s="29">
        <v>1214</v>
      </c>
      <c r="AH507" s="31">
        <f>100*AG507/$V507</f>
        <v>2.47391587870884</v>
      </c>
      <c r="AI507" s="29">
        <f>IF(AH507&gt;$V$8,1,0)</f>
        <v>0</v>
      </c>
      <c r="AJ507" s="31">
        <f>IF($I507=AG$16,AH507,0)</f>
        <v>0</v>
      </c>
      <c r="AK507" s="29">
        <v>7779</v>
      </c>
      <c r="AL507" s="31">
        <f>100*AK507/$V507</f>
        <v>15.8522171503097</v>
      </c>
      <c r="AM507" s="29">
        <f>IF(AL507&gt;$V$8,1,0)</f>
        <v>0</v>
      </c>
      <c r="AN507" s="31">
        <f>IF($I507=AK$16,AL507,0)</f>
        <v>0</v>
      </c>
      <c r="AO507" s="29">
        <v>20467</v>
      </c>
      <c r="AP507" s="31">
        <f>100*AO507/$V507</f>
        <v>41.7081023801761</v>
      </c>
      <c r="AQ507" s="29">
        <f>IF(AP507&gt;$V$8,1,0)</f>
        <v>0</v>
      </c>
      <c r="AR507" s="31">
        <f>IF($I507=AO$16,AP507,0)</f>
        <v>0</v>
      </c>
      <c r="AS507" s="29">
        <v>0</v>
      </c>
      <c r="AT507" s="31">
        <f>100*AS507/$V507</f>
        <v>0</v>
      </c>
      <c r="AU507" s="29">
        <f>IF(AT507&gt;$V$8,1,0)</f>
        <v>0</v>
      </c>
      <c r="AV507" s="31">
        <f>IF($I507=AS$16,AT507,0)</f>
        <v>0</v>
      </c>
      <c r="AW507" s="29">
        <v>0</v>
      </c>
      <c r="AX507" s="31">
        <f>100*AW507/$V507</f>
        <v>0</v>
      </c>
      <c r="AY507" s="29">
        <f>IF(AX507&gt;$V$8,1,0)</f>
        <v>0</v>
      </c>
      <c r="AZ507" s="31">
        <f>IF($I507=AW$16,AX507,0)</f>
        <v>0</v>
      </c>
      <c r="BA507" s="29">
        <v>0</v>
      </c>
      <c r="BB507" s="31">
        <f>100*BA507/$V507</f>
        <v>0</v>
      </c>
      <c r="BC507" s="29">
        <f>IF(BB507&gt;$V$8,1,0)</f>
        <v>0</v>
      </c>
      <c r="BD507" s="31">
        <f>IF($I507=BA$16,BB507,0)</f>
        <v>0</v>
      </c>
      <c r="BE507" s="29">
        <v>0</v>
      </c>
      <c r="BF507" s="31">
        <f>100*BE507/$V507</f>
        <v>0</v>
      </c>
      <c r="BG507" s="29">
        <f>IF(BF507&gt;$V$8,1,0)</f>
        <v>0</v>
      </c>
      <c r="BH507" s="31">
        <f>IF($I507=BE$16,BF507,0)</f>
        <v>0</v>
      </c>
      <c r="BI507" s="29">
        <v>0</v>
      </c>
      <c r="BJ507" s="31">
        <f>100*BI507/$V507</f>
        <v>0</v>
      </c>
      <c r="BK507" s="29">
        <f>IF(BJ507&gt;$V$8,1,0)</f>
        <v>0</v>
      </c>
      <c r="BL507" s="31">
        <f>IF($I507=BI$16,BJ507,0)</f>
        <v>0</v>
      </c>
      <c r="BM507" s="29">
        <v>0</v>
      </c>
      <c r="BN507" s="31">
        <f>100*BM507/$V507</f>
        <v>0</v>
      </c>
      <c r="BO507" s="29">
        <f>IF(BN507&gt;$V$8,1,0)</f>
        <v>0</v>
      </c>
      <c r="BP507" s="31">
        <f>IF($I507=BM$16,BN507,0)</f>
        <v>0</v>
      </c>
      <c r="BQ507" s="29">
        <v>0</v>
      </c>
      <c r="BR507" s="31">
        <f>100*BQ507/$V507</f>
        <v>0</v>
      </c>
      <c r="BS507" s="29">
        <f>IF(BR507&gt;$V$8,1,0)</f>
        <v>0</v>
      </c>
      <c r="BT507" s="31">
        <f>IF($I507=BQ$16,BR507,0)</f>
        <v>0</v>
      </c>
      <c r="BU507" s="29">
        <v>0</v>
      </c>
      <c r="BV507" s="31">
        <f>100*BU507/$V507</f>
        <v>0</v>
      </c>
      <c r="BW507" s="29">
        <f>IF(BV507&gt;$V$8,1,0)</f>
        <v>0</v>
      </c>
      <c r="BX507" s="31">
        <f>IF($I507=BU$16,BV507,0)</f>
        <v>0</v>
      </c>
      <c r="BY507" s="29">
        <v>0</v>
      </c>
      <c r="BZ507" s="29">
        <v>0</v>
      </c>
      <c r="CA507" s="28"/>
      <c r="CB507" s="20"/>
      <c r="CC507" s="21"/>
    </row>
    <row r="508" ht="19.95" customHeight="1">
      <c r="A508" t="s" s="32">
        <v>1138</v>
      </c>
      <c r="B508" t="s" s="71">
        <f>_xlfn.IFS(H508=0,F508,K508=1,I508,L508=1,Q508)</f>
        <v>5</v>
      </c>
      <c r="C508" s="72">
        <f>_xlfn.IFS(H508=0,G508,K508=1,J508,L508=1,R508)</f>
        <v>41.4692668981009</v>
      </c>
      <c r="D508" t="s" s="68">
        <v>1001</v>
      </c>
      <c r="E508" s="13"/>
      <c r="F508" t="s" s="74">
        <v>5</v>
      </c>
      <c r="G508" s="81">
        <f>Z508</f>
        <v>41.4692668981009</v>
      </c>
      <c r="H508" s="82">
        <f>K508+L508</f>
        <v>0</v>
      </c>
      <c r="I508" t="s" s="77">
        <v>17</v>
      </c>
      <c r="J508" s="81">
        <f>AN508</f>
        <v>23.1187461711252</v>
      </c>
      <c r="K508" s="13"/>
      <c r="L508" s="13"/>
      <c r="M508" s="13"/>
      <c r="N508" s="13"/>
      <c r="O508" t="s" s="68">
        <v>1139</v>
      </c>
      <c r="P508" t="s" s="68">
        <v>1138</v>
      </c>
      <c r="Q508" t="s" s="78">
        <v>9</v>
      </c>
      <c r="R508" s="83">
        <f>100*S508</f>
        <v>20.4410864</v>
      </c>
      <c r="S508" s="35">
        <v>0.204410864</v>
      </c>
      <c r="T508" s="16"/>
      <c r="U508" s="37">
        <v>71511</v>
      </c>
      <c r="V508" s="37">
        <v>39176</v>
      </c>
      <c r="W508" s="37">
        <v>145</v>
      </c>
      <c r="X508" s="37">
        <v>7189</v>
      </c>
      <c r="Y508" s="37">
        <v>16246</v>
      </c>
      <c r="Z508" s="38">
        <f>100*Y508/$V508</f>
        <v>41.4692668981009</v>
      </c>
      <c r="AA508" s="37">
        <f>IF(Z508&gt;$V$8,1,0)</f>
        <v>0</v>
      </c>
      <c r="AB508" s="38">
        <f>IF($I508=Y$16,Z508,0)</f>
        <v>0</v>
      </c>
      <c r="AC508" s="37">
        <v>8008</v>
      </c>
      <c r="AD508" s="38">
        <f>100*AC508/$V508</f>
        <v>20.441086379416</v>
      </c>
      <c r="AE508" s="37">
        <f>IF(AD508&gt;$V$8,1,0)</f>
        <v>0</v>
      </c>
      <c r="AF508" s="38">
        <f>IF($I508=AC$16,AD508,0)</f>
        <v>0</v>
      </c>
      <c r="AG508" s="37">
        <v>2716</v>
      </c>
      <c r="AH508" s="38">
        <f>100*AG508/$V508</f>
        <v>6.93281600980192</v>
      </c>
      <c r="AI508" s="37">
        <f>IF(AH508&gt;$V$8,1,0)</f>
        <v>0</v>
      </c>
      <c r="AJ508" s="38">
        <f>IF($I508=AG$16,AH508,0)</f>
        <v>0</v>
      </c>
      <c r="AK508" s="37">
        <v>9057</v>
      </c>
      <c r="AL508" s="38">
        <f>100*AK508/$V508</f>
        <v>23.1187461711252</v>
      </c>
      <c r="AM508" s="37">
        <f>IF(AL508&gt;$V$8,1,0)</f>
        <v>0</v>
      </c>
      <c r="AN508" s="38">
        <f>IF($I508=AK$16,AL508,0)</f>
        <v>23.1187461711252</v>
      </c>
      <c r="AO508" s="37">
        <v>2001</v>
      </c>
      <c r="AP508" s="38">
        <f>100*AO508/$V508</f>
        <v>5.10771901163978</v>
      </c>
      <c r="AQ508" s="37">
        <f>IF(AP508&gt;$V$8,1,0)</f>
        <v>0</v>
      </c>
      <c r="AR508" s="38">
        <f>IF($I508=AO$16,AP508,0)</f>
        <v>0</v>
      </c>
      <c r="AS508" s="37">
        <v>0</v>
      </c>
      <c r="AT508" s="38">
        <f>100*AS508/$V508</f>
        <v>0</v>
      </c>
      <c r="AU508" s="37">
        <f>IF(AT508&gt;$V$8,1,0)</f>
        <v>0</v>
      </c>
      <c r="AV508" s="38">
        <f>IF($I508=AS$16,AT508,0)</f>
        <v>0</v>
      </c>
      <c r="AW508" s="37">
        <v>0</v>
      </c>
      <c r="AX508" s="38">
        <f>100*AW508/$V508</f>
        <v>0</v>
      </c>
      <c r="AY508" s="37">
        <f>IF(AX508&gt;$V$8,1,0)</f>
        <v>0</v>
      </c>
      <c r="AZ508" s="38">
        <f>IF($I508=AW$16,AX508,0)</f>
        <v>0</v>
      </c>
      <c r="BA508" s="37">
        <v>0</v>
      </c>
      <c r="BB508" s="38">
        <f>100*BA508/$V508</f>
        <v>0</v>
      </c>
      <c r="BC508" s="37">
        <f>IF(BB508&gt;$V$8,1,0)</f>
        <v>0</v>
      </c>
      <c r="BD508" s="38">
        <f>IF($I508=BA$16,BB508,0)</f>
        <v>0</v>
      </c>
      <c r="BE508" s="37">
        <v>0</v>
      </c>
      <c r="BF508" s="38">
        <f>100*BE508/$V508</f>
        <v>0</v>
      </c>
      <c r="BG508" s="37">
        <f>IF(BF508&gt;$V$8,1,0)</f>
        <v>0</v>
      </c>
      <c r="BH508" s="38">
        <f>IF($I508=BE$16,BF508,0)</f>
        <v>0</v>
      </c>
      <c r="BI508" s="37">
        <v>0</v>
      </c>
      <c r="BJ508" s="38">
        <f>100*BI508/$V508</f>
        <v>0</v>
      </c>
      <c r="BK508" s="37">
        <f>IF(BJ508&gt;$V$8,1,0)</f>
        <v>0</v>
      </c>
      <c r="BL508" s="38">
        <f>IF($I508=BI$16,BJ508,0)</f>
        <v>0</v>
      </c>
      <c r="BM508" s="37">
        <v>0</v>
      </c>
      <c r="BN508" s="38">
        <f>100*BM508/$V508</f>
        <v>0</v>
      </c>
      <c r="BO508" s="37">
        <f>IF(BN508&gt;$V$8,1,0)</f>
        <v>0</v>
      </c>
      <c r="BP508" s="38">
        <f>IF($I508=BM$16,BN508,0)</f>
        <v>0</v>
      </c>
      <c r="BQ508" s="37">
        <v>0</v>
      </c>
      <c r="BR508" s="38">
        <f>100*BQ508/$V508</f>
        <v>0</v>
      </c>
      <c r="BS508" s="37">
        <f>IF(BR508&gt;$V$8,1,0)</f>
        <v>0</v>
      </c>
      <c r="BT508" s="38">
        <f>IF($I508=BQ$16,BR508,0)</f>
        <v>0</v>
      </c>
      <c r="BU508" s="37">
        <v>0</v>
      </c>
      <c r="BV508" s="38">
        <f>100*BU508/$V508</f>
        <v>0</v>
      </c>
      <c r="BW508" s="37">
        <f>IF(BV508&gt;$V$8,1,0)</f>
        <v>0</v>
      </c>
      <c r="BX508" s="38">
        <f>IF($I508=BU$16,BV508,0)</f>
        <v>0</v>
      </c>
      <c r="BY508" s="37">
        <v>0</v>
      </c>
      <c r="BZ508" s="37">
        <v>0</v>
      </c>
      <c r="CA508" s="16"/>
      <c r="CB508" s="20"/>
      <c r="CC508" s="21"/>
    </row>
    <row r="509" ht="15.75" customHeight="1">
      <c r="A509" t="s" s="32">
        <v>1140</v>
      </c>
      <c r="B509" t="s" s="71">
        <f>_xlfn.IFS(H509=0,F509,K509=1,I509,L509=1,Q509)</f>
        <v>13</v>
      </c>
      <c r="C509" s="72">
        <f>_xlfn.IFS(H509=0,G509,K509=1,J509,L509=1,R509)</f>
        <v>41.4259294687839</v>
      </c>
      <c r="D509" t="s" s="73">
        <v>1001</v>
      </c>
      <c r="E509" s="25"/>
      <c r="F509" t="s" s="74">
        <v>13</v>
      </c>
      <c r="G509" s="75">
        <f>AH509</f>
        <v>41.4259294687839</v>
      </c>
      <c r="H509" s="76">
        <f>K509+L509</f>
        <v>0</v>
      </c>
      <c r="I509" t="s" s="77">
        <v>5</v>
      </c>
      <c r="J509" s="75">
        <f>AB509</f>
        <v>35.9309567842187</v>
      </c>
      <c r="K509" s="25"/>
      <c r="L509" s="25"/>
      <c r="M509" s="25"/>
      <c r="N509" s="25"/>
      <c r="O509" t="s" s="73">
        <v>1141</v>
      </c>
      <c r="P509" t="s" s="73">
        <v>1140</v>
      </c>
      <c r="Q509" t="s" s="78">
        <v>17</v>
      </c>
      <c r="R509" s="79">
        <f>100*S509</f>
        <v>13.5365517</v>
      </c>
      <c r="S509" s="80">
        <v>0.135365517</v>
      </c>
      <c r="T509" s="28"/>
      <c r="U509" s="29">
        <v>71438</v>
      </c>
      <c r="V509" s="29">
        <v>47043</v>
      </c>
      <c r="W509" s="29">
        <v>138</v>
      </c>
      <c r="X509" s="29">
        <v>2585</v>
      </c>
      <c r="Y509" s="29">
        <v>16903</v>
      </c>
      <c r="Z509" s="31">
        <f>100*Y509/$V509</f>
        <v>35.9309567842187</v>
      </c>
      <c r="AA509" s="29">
        <f>IF(Z509&gt;$V$8,1,0)</f>
        <v>0</v>
      </c>
      <c r="AB509" s="31">
        <f>IF($I509=Y$16,Z509,0)</f>
        <v>35.9309567842187</v>
      </c>
      <c r="AC509" s="29">
        <v>2878</v>
      </c>
      <c r="AD509" s="31">
        <f>100*AC509/$V509</f>
        <v>6.11780711264163</v>
      </c>
      <c r="AE509" s="29">
        <f>IF(AD509&gt;$V$8,1,0)</f>
        <v>0</v>
      </c>
      <c r="AF509" s="31">
        <f>IF($I509=AC$16,AD509,0)</f>
        <v>0</v>
      </c>
      <c r="AG509" s="29">
        <v>19488</v>
      </c>
      <c r="AH509" s="31">
        <f>100*AG509/$V509</f>
        <v>41.4259294687839</v>
      </c>
      <c r="AI509" s="29">
        <f>IF(AH509&gt;$V$8,1,0)</f>
        <v>0</v>
      </c>
      <c r="AJ509" s="31">
        <f>IF($I509=AG$16,AH509,0)</f>
        <v>0</v>
      </c>
      <c r="AK509" s="29">
        <v>6368</v>
      </c>
      <c r="AL509" s="31">
        <f>100*AK509/$V509</f>
        <v>13.5365516654975</v>
      </c>
      <c r="AM509" s="29">
        <f>IF(AL509&gt;$V$8,1,0)</f>
        <v>0</v>
      </c>
      <c r="AN509" s="31">
        <f>IF($I509=AK$16,AL509,0)</f>
        <v>0</v>
      </c>
      <c r="AO509" s="29">
        <v>1406</v>
      </c>
      <c r="AP509" s="31">
        <f>100*AO509/$V509</f>
        <v>2.98875496885828</v>
      </c>
      <c r="AQ509" s="29">
        <f>IF(AP509&gt;$V$8,1,0)</f>
        <v>0</v>
      </c>
      <c r="AR509" s="31">
        <f>IF($I509=AO$16,AP509,0)</f>
        <v>0</v>
      </c>
      <c r="AS509" s="29">
        <v>0</v>
      </c>
      <c r="AT509" s="31">
        <f>100*AS509/$V509</f>
        <v>0</v>
      </c>
      <c r="AU509" s="29">
        <f>IF(AT509&gt;$V$8,1,0)</f>
        <v>0</v>
      </c>
      <c r="AV509" s="31">
        <f>IF($I509=AS$16,AT509,0)</f>
        <v>0</v>
      </c>
      <c r="AW509" s="29">
        <v>0</v>
      </c>
      <c r="AX509" s="31">
        <f>100*AW509/$V509</f>
        <v>0</v>
      </c>
      <c r="AY509" s="29">
        <f>IF(AX509&gt;$V$8,1,0)</f>
        <v>0</v>
      </c>
      <c r="AZ509" s="31">
        <f>IF($I509=AW$16,AX509,0)</f>
        <v>0</v>
      </c>
      <c r="BA509" s="29">
        <v>0</v>
      </c>
      <c r="BB509" s="31">
        <f>100*BA509/$V509</f>
        <v>0</v>
      </c>
      <c r="BC509" s="29">
        <f>IF(BB509&gt;$V$8,1,0)</f>
        <v>0</v>
      </c>
      <c r="BD509" s="31">
        <f>IF($I509=BA$16,BB509,0)</f>
        <v>0</v>
      </c>
      <c r="BE509" s="29">
        <v>0</v>
      </c>
      <c r="BF509" s="31">
        <f>100*BE509/$V509</f>
        <v>0</v>
      </c>
      <c r="BG509" s="29">
        <f>IF(BF509&gt;$V$8,1,0)</f>
        <v>0</v>
      </c>
      <c r="BH509" s="31">
        <f>IF($I509=BE$16,BF509,0)</f>
        <v>0</v>
      </c>
      <c r="BI509" s="29">
        <v>0</v>
      </c>
      <c r="BJ509" s="31">
        <f>100*BI509/$V509</f>
        <v>0</v>
      </c>
      <c r="BK509" s="29">
        <f>IF(BJ509&gt;$V$8,1,0)</f>
        <v>0</v>
      </c>
      <c r="BL509" s="31">
        <f>IF($I509=BI$16,BJ509,0)</f>
        <v>0</v>
      </c>
      <c r="BM509" s="29">
        <v>0</v>
      </c>
      <c r="BN509" s="31">
        <f>100*BM509/$V509</f>
        <v>0</v>
      </c>
      <c r="BO509" s="29">
        <f>IF(BN509&gt;$V$8,1,0)</f>
        <v>0</v>
      </c>
      <c r="BP509" s="31">
        <f>IF($I509=BM$16,BN509,0)</f>
        <v>0</v>
      </c>
      <c r="BQ509" s="29">
        <v>0</v>
      </c>
      <c r="BR509" s="31">
        <f>100*BQ509/$V509</f>
        <v>0</v>
      </c>
      <c r="BS509" s="29">
        <f>IF(BR509&gt;$V$8,1,0)</f>
        <v>0</v>
      </c>
      <c r="BT509" s="31">
        <f>IF($I509=BQ$16,BR509,0)</f>
        <v>0</v>
      </c>
      <c r="BU509" s="29">
        <v>0</v>
      </c>
      <c r="BV509" s="31">
        <f>100*BU509/$V509</f>
        <v>0</v>
      </c>
      <c r="BW509" s="29">
        <f>IF(BV509&gt;$V$8,1,0)</f>
        <v>0</v>
      </c>
      <c r="BX509" s="31">
        <f>IF($I509=BU$16,BV509,0)</f>
        <v>0</v>
      </c>
      <c r="BY509" s="29">
        <v>746</v>
      </c>
      <c r="BZ509" s="29">
        <v>0</v>
      </c>
      <c r="CA509" s="28"/>
      <c r="CB509" s="20"/>
      <c r="CC509" s="21"/>
    </row>
    <row r="510" ht="15.75" customHeight="1">
      <c r="A510" t="s" s="32">
        <v>1142</v>
      </c>
      <c r="B510" t="s" s="71">
        <f>_xlfn.IFS(H510=0,F510,K510=1,I510,L510=1,Q510)</f>
        <v>13</v>
      </c>
      <c r="C510" s="72">
        <f>_xlfn.IFS(H510=0,G510,K510=1,J510,L510=1,R510)</f>
        <v>41.3110326199875</v>
      </c>
      <c r="D510" t="s" s="68">
        <v>1001</v>
      </c>
      <c r="E510" s="13"/>
      <c r="F510" t="s" s="74">
        <v>13</v>
      </c>
      <c r="G510" s="81">
        <f>AH510</f>
        <v>41.3110326199875</v>
      </c>
      <c r="H510" s="82">
        <f>K510+L510</f>
        <v>0</v>
      </c>
      <c r="I510" t="s" s="77">
        <v>9</v>
      </c>
      <c r="J510" s="81">
        <f>AF510</f>
        <v>18.0033243299397</v>
      </c>
      <c r="K510" s="13"/>
      <c r="L510" s="13"/>
      <c r="M510" s="13"/>
      <c r="N510" s="13"/>
      <c r="O510" t="s" s="68">
        <v>1143</v>
      </c>
      <c r="P510" t="s" s="68">
        <v>1142</v>
      </c>
      <c r="Q510" t="s" s="78">
        <v>5</v>
      </c>
      <c r="R510" s="83">
        <f>100*S510</f>
        <v>15.9131519</v>
      </c>
      <c r="S510" s="35">
        <v>0.159131519</v>
      </c>
      <c r="T510" s="16"/>
      <c r="U510" s="37">
        <v>69662</v>
      </c>
      <c r="V510" s="37">
        <v>48130</v>
      </c>
      <c r="W510" s="37">
        <v>192</v>
      </c>
      <c r="X510" s="37">
        <v>11218</v>
      </c>
      <c r="Y510" s="37">
        <v>7659</v>
      </c>
      <c r="Z510" s="38">
        <f>100*Y510/$V510</f>
        <v>15.9131518803241</v>
      </c>
      <c r="AA510" s="37">
        <f>IF(Z510&gt;$V$8,1,0)</f>
        <v>0</v>
      </c>
      <c r="AB510" s="38">
        <f>IF($I510=Y$16,Z510,0)</f>
        <v>0</v>
      </c>
      <c r="AC510" s="37">
        <v>8665</v>
      </c>
      <c r="AD510" s="38">
        <f>100*AC510/$V510</f>
        <v>18.0033243299397</v>
      </c>
      <c r="AE510" s="37">
        <f>IF(AD510&gt;$V$8,1,0)</f>
        <v>0</v>
      </c>
      <c r="AF510" s="38">
        <f>IF($I510=AC$16,AD510,0)</f>
        <v>18.0033243299397</v>
      </c>
      <c r="AG510" s="37">
        <v>19883</v>
      </c>
      <c r="AH510" s="38">
        <f>100*AG510/$V510</f>
        <v>41.3110326199875</v>
      </c>
      <c r="AI510" s="37">
        <f>IF(AH510&gt;$V$8,1,0)</f>
        <v>0</v>
      </c>
      <c r="AJ510" s="38">
        <f>IF($I510=AG$16,AH510,0)</f>
        <v>0</v>
      </c>
      <c r="AK510" s="37">
        <v>3798</v>
      </c>
      <c r="AL510" s="38">
        <f>100*AK510/$V510</f>
        <v>7.8911281944733</v>
      </c>
      <c r="AM510" s="37">
        <f>IF(AL510&gt;$V$8,1,0)</f>
        <v>0</v>
      </c>
      <c r="AN510" s="38">
        <f>IF($I510=AK$16,AL510,0)</f>
        <v>0</v>
      </c>
      <c r="AO510" s="37">
        <v>5952</v>
      </c>
      <c r="AP510" s="38">
        <f>100*AO510/$V510</f>
        <v>12.3665073758571</v>
      </c>
      <c r="AQ510" s="37">
        <f>IF(AP510&gt;$V$8,1,0)</f>
        <v>0</v>
      </c>
      <c r="AR510" s="38">
        <f>IF($I510=AO$16,AP510,0)</f>
        <v>0</v>
      </c>
      <c r="AS510" s="37">
        <v>0</v>
      </c>
      <c r="AT510" s="38">
        <f>100*AS510/$V510</f>
        <v>0</v>
      </c>
      <c r="AU510" s="37">
        <f>IF(AT510&gt;$V$8,1,0)</f>
        <v>0</v>
      </c>
      <c r="AV510" s="38">
        <f>IF($I510=AS$16,AT510,0)</f>
        <v>0</v>
      </c>
      <c r="AW510" s="37">
        <v>0</v>
      </c>
      <c r="AX510" s="38">
        <f>100*AW510/$V510</f>
        <v>0</v>
      </c>
      <c r="AY510" s="37">
        <f>IF(AX510&gt;$V$8,1,0)</f>
        <v>0</v>
      </c>
      <c r="AZ510" s="38">
        <f>IF($I510=AW$16,AX510,0)</f>
        <v>0</v>
      </c>
      <c r="BA510" s="37">
        <v>0</v>
      </c>
      <c r="BB510" s="38">
        <f>100*BA510/$V510</f>
        <v>0</v>
      </c>
      <c r="BC510" s="37">
        <f>IF(BB510&gt;$V$8,1,0)</f>
        <v>0</v>
      </c>
      <c r="BD510" s="38">
        <f>IF($I510=BA$16,BB510,0)</f>
        <v>0</v>
      </c>
      <c r="BE510" s="37">
        <v>0</v>
      </c>
      <c r="BF510" s="38">
        <f>100*BE510/$V510</f>
        <v>0</v>
      </c>
      <c r="BG510" s="37">
        <f>IF(BF510&gt;$V$8,1,0)</f>
        <v>0</v>
      </c>
      <c r="BH510" s="38">
        <f>IF($I510=BE$16,BF510,0)</f>
        <v>0</v>
      </c>
      <c r="BI510" s="37">
        <v>0</v>
      </c>
      <c r="BJ510" s="38">
        <f>100*BI510/$V510</f>
        <v>0</v>
      </c>
      <c r="BK510" s="37">
        <f>IF(BJ510&gt;$V$8,1,0)</f>
        <v>0</v>
      </c>
      <c r="BL510" s="38">
        <f>IF($I510=BI$16,BJ510,0)</f>
        <v>0</v>
      </c>
      <c r="BM510" s="37">
        <v>0</v>
      </c>
      <c r="BN510" s="38">
        <f>100*BM510/$V510</f>
        <v>0</v>
      </c>
      <c r="BO510" s="37">
        <f>IF(BN510&gt;$V$8,1,0)</f>
        <v>0</v>
      </c>
      <c r="BP510" s="38">
        <f>IF($I510=BM$16,BN510,0)</f>
        <v>0</v>
      </c>
      <c r="BQ510" s="37">
        <v>0</v>
      </c>
      <c r="BR510" s="38">
        <f>100*BQ510/$V510</f>
        <v>0</v>
      </c>
      <c r="BS510" s="37">
        <f>IF(BR510&gt;$V$8,1,0)</f>
        <v>0</v>
      </c>
      <c r="BT510" s="38">
        <f>IF($I510=BQ$16,BR510,0)</f>
        <v>0</v>
      </c>
      <c r="BU510" s="37">
        <v>0</v>
      </c>
      <c r="BV510" s="38">
        <f>100*BU510/$V510</f>
        <v>0</v>
      </c>
      <c r="BW510" s="37">
        <f>IF(BV510&gt;$V$8,1,0)</f>
        <v>0</v>
      </c>
      <c r="BX510" s="38">
        <f>IF($I510=BU$16,BV510,0)</f>
        <v>0</v>
      </c>
      <c r="BY510" s="37">
        <v>107</v>
      </c>
      <c r="BZ510" s="37">
        <v>0</v>
      </c>
      <c r="CA510" s="16"/>
      <c r="CB510" s="20"/>
      <c r="CC510" s="21"/>
    </row>
    <row r="511" ht="20.3" customHeight="1">
      <c r="A511" t="s" s="32">
        <v>1144</v>
      </c>
      <c r="B511" t="s" s="71">
        <f>_xlfn.IFS(H511=0,F511,K511=1,I511,L511=1,Q511)</f>
        <v>13</v>
      </c>
      <c r="C511" s="72">
        <f>_xlfn.IFS(H511=0,G511,K511=1,J511,L511=1,R511)</f>
        <v>41.1829827613475</v>
      </c>
      <c r="D511" t="s" s="73">
        <v>1001</v>
      </c>
      <c r="E511" s="25"/>
      <c r="F511" t="s" s="74">
        <v>13</v>
      </c>
      <c r="G511" s="94">
        <f>AH511</f>
        <v>41.1829827613475</v>
      </c>
      <c r="H511" s="76">
        <f>K511+L511</f>
        <v>0</v>
      </c>
      <c r="I511" t="s" s="77">
        <v>5</v>
      </c>
      <c r="J511" s="75">
        <f>AB511</f>
        <v>32.6051715957615</v>
      </c>
      <c r="K511" s="25"/>
      <c r="L511" s="25"/>
      <c r="M511" s="25"/>
      <c r="N511" s="25"/>
      <c r="O511" t="s" s="73">
        <v>1145</v>
      </c>
      <c r="P511" t="s" s="73">
        <v>1144</v>
      </c>
      <c r="Q511" t="s" s="78">
        <v>17</v>
      </c>
      <c r="R511" s="79">
        <f>100*S511</f>
        <v>12.4683694</v>
      </c>
      <c r="S511" s="80">
        <v>0.124683694</v>
      </c>
      <c r="T511" s="28"/>
      <c r="U511" s="29">
        <v>75448</v>
      </c>
      <c r="V511" s="29">
        <v>50584</v>
      </c>
      <c r="W511" s="29">
        <v>158</v>
      </c>
      <c r="X511" s="29">
        <v>4339</v>
      </c>
      <c r="Y511" s="29">
        <v>16493</v>
      </c>
      <c r="Z511" s="31">
        <f>100*Y511/$V511</f>
        <v>32.6051715957615</v>
      </c>
      <c r="AA511" s="29">
        <f>IF(Z511&gt;$V$8,1,0)</f>
        <v>0</v>
      </c>
      <c r="AB511" s="31">
        <f>IF($I511=Y$16,Z511,0)</f>
        <v>32.6051715957615</v>
      </c>
      <c r="AC511" s="29">
        <v>4773</v>
      </c>
      <c r="AD511" s="31">
        <f>100*AC511/$V511</f>
        <v>9.43578997311403</v>
      </c>
      <c r="AE511" s="29">
        <f>IF(AD511&gt;$V$8,1,0)</f>
        <v>0</v>
      </c>
      <c r="AF511" s="31">
        <f>IF($I511=AC$16,AD511,0)</f>
        <v>0</v>
      </c>
      <c r="AG511" s="29">
        <v>20832</v>
      </c>
      <c r="AH511" s="31">
        <f>100*AG511/$V511</f>
        <v>41.1829827613475</v>
      </c>
      <c r="AI511" s="29">
        <f>IF(AH511&gt;$V$8,1,0)</f>
        <v>0</v>
      </c>
      <c r="AJ511" s="31">
        <f>IF($I511=AG$16,AH511,0)</f>
        <v>0</v>
      </c>
      <c r="AK511" s="29">
        <v>6307</v>
      </c>
      <c r="AL511" s="31">
        <f>100*AK511/$V511</f>
        <v>12.4683694448838</v>
      </c>
      <c r="AM511" s="29">
        <f>IF(AL511&gt;$V$8,1,0)</f>
        <v>0</v>
      </c>
      <c r="AN511" s="31">
        <f>IF($I511=AK$16,AL511,0)</f>
        <v>0</v>
      </c>
      <c r="AO511" s="29">
        <v>1661</v>
      </c>
      <c r="AP511" s="31">
        <f>100*AO511/$V511</f>
        <v>3.2836470030049</v>
      </c>
      <c r="AQ511" s="29">
        <f>IF(AP511&gt;$V$8,1,0)</f>
        <v>0</v>
      </c>
      <c r="AR511" s="31">
        <f>IF($I511=AO$16,AP511,0)</f>
        <v>0</v>
      </c>
      <c r="AS511" s="29">
        <v>0</v>
      </c>
      <c r="AT511" s="31">
        <f>100*AS511/$V511</f>
        <v>0</v>
      </c>
      <c r="AU511" s="29">
        <f>IF(AT511&gt;$V$8,1,0)</f>
        <v>0</v>
      </c>
      <c r="AV511" s="31">
        <f>IF($I511=AS$16,AT511,0)</f>
        <v>0</v>
      </c>
      <c r="AW511" s="29">
        <v>0</v>
      </c>
      <c r="AX511" s="31">
        <f>100*AW511/$V511</f>
        <v>0</v>
      </c>
      <c r="AY511" s="29">
        <f>IF(AX511&gt;$V$8,1,0)</f>
        <v>0</v>
      </c>
      <c r="AZ511" s="31">
        <f>IF($I511=AW$16,AX511,0)</f>
        <v>0</v>
      </c>
      <c r="BA511" s="29">
        <v>0</v>
      </c>
      <c r="BB511" s="31">
        <f>100*BA511/$V511</f>
        <v>0</v>
      </c>
      <c r="BC511" s="29">
        <f>IF(BB511&gt;$V$8,1,0)</f>
        <v>0</v>
      </c>
      <c r="BD511" s="31">
        <f>IF($I511=BA$16,BB511,0)</f>
        <v>0</v>
      </c>
      <c r="BE511" s="29">
        <v>0</v>
      </c>
      <c r="BF511" s="31">
        <f>100*BE511/$V511</f>
        <v>0</v>
      </c>
      <c r="BG511" s="29">
        <f>IF(BF511&gt;$V$8,1,0)</f>
        <v>0</v>
      </c>
      <c r="BH511" s="31">
        <f>IF($I511=BE$16,BF511,0)</f>
        <v>0</v>
      </c>
      <c r="BI511" s="29">
        <v>0</v>
      </c>
      <c r="BJ511" s="31">
        <f>100*BI511/$V511</f>
        <v>0</v>
      </c>
      <c r="BK511" s="29">
        <f>IF(BJ511&gt;$V$8,1,0)</f>
        <v>0</v>
      </c>
      <c r="BL511" s="31">
        <f>IF($I511=BI$16,BJ511,0)</f>
        <v>0</v>
      </c>
      <c r="BM511" s="29">
        <v>0</v>
      </c>
      <c r="BN511" s="31">
        <f>100*BM511/$V511</f>
        <v>0</v>
      </c>
      <c r="BO511" s="29">
        <f>IF(BN511&gt;$V$8,1,0)</f>
        <v>0</v>
      </c>
      <c r="BP511" s="31">
        <f>IF($I511=BM$16,BN511,0)</f>
        <v>0</v>
      </c>
      <c r="BQ511" s="29">
        <v>0</v>
      </c>
      <c r="BR511" s="31">
        <f>100*BQ511/$V511</f>
        <v>0</v>
      </c>
      <c r="BS511" s="29">
        <f>IF(BR511&gt;$V$8,1,0)</f>
        <v>0</v>
      </c>
      <c r="BT511" s="31">
        <f>IF($I511=BQ$16,BR511,0)</f>
        <v>0</v>
      </c>
      <c r="BU511" s="29">
        <v>0</v>
      </c>
      <c r="BV511" s="31">
        <f>100*BU511/$V511</f>
        <v>0</v>
      </c>
      <c r="BW511" s="29">
        <f>IF(BV511&gt;$V$8,1,0)</f>
        <v>0</v>
      </c>
      <c r="BX511" s="31">
        <f>IF($I511=BU$16,BV511,0)</f>
        <v>0</v>
      </c>
      <c r="BY511" s="29">
        <v>0</v>
      </c>
      <c r="BZ511" s="29">
        <v>0</v>
      </c>
      <c r="CA511" s="28"/>
      <c r="CB511" s="20"/>
      <c r="CC511" s="21"/>
    </row>
    <row r="512" ht="15.75" customHeight="1">
      <c r="A512" t="s" s="32">
        <v>1146</v>
      </c>
      <c r="B512" t="s" s="71">
        <f>_xlfn.IFS(H512=0,F512,K512=1,I512,L512=1,Q512)</f>
        <v>153</v>
      </c>
      <c r="C512" s="72">
        <f>_xlfn.IFS(H512=0,G512,K512=1,J512,L512=1,R512)</f>
        <v>41.0848437</v>
      </c>
      <c r="D512" t="s" s="68">
        <v>1001</v>
      </c>
      <c r="E512" s="13"/>
      <c r="F512" t="s" s="113">
        <v>153</v>
      </c>
      <c r="G512" s="96">
        <f>100*0.410848437</f>
        <v>41.0848437</v>
      </c>
      <c r="H512" s="114">
        <f>K512+L512</f>
        <v>0</v>
      </c>
      <c r="I512" t="s" s="77">
        <v>9</v>
      </c>
      <c r="J512" s="81">
        <f>AF512</f>
        <v>22.8710270554242</v>
      </c>
      <c r="K512" s="13"/>
      <c r="L512" s="13"/>
      <c r="M512" s="13"/>
      <c r="N512" s="13"/>
      <c r="O512" t="s" s="68">
        <v>1147</v>
      </c>
      <c r="P512" t="s" s="68">
        <v>1146</v>
      </c>
      <c r="Q512" t="s" s="78">
        <v>17</v>
      </c>
      <c r="R512" s="83">
        <f>100*S512</f>
        <v>16.1597058</v>
      </c>
      <c r="S512" s="35">
        <v>0.161597058</v>
      </c>
      <c r="T512" s="16"/>
      <c r="U512" s="37">
        <v>71685</v>
      </c>
      <c r="V512" s="37">
        <v>38070</v>
      </c>
      <c r="W512" s="37">
        <v>131</v>
      </c>
      <c r="X512" s="37">
        <v>6934</v>
      </c>
      <c r="Y512" s="37">
        <v>4182</v>
      </c>
      <c r="Z512" s="38">
        <f>100*Y512/$V512</f>
        <v>10.9850275807723</v>
      </c>
      <c r="AA512" s="37">
        <f>IF(Z512&gt;$V$8,1,0)</f>
        <v>0</v>
      </c>
      <c r="AB512" s="38">
        <f>IF($I512=Y$16,Z512,0)</f>
        <v>0</v>
      </c>
      <c r="AC512" s="37">
        <v>8707</v>
      </c>
      <c r="AD512" s="38">
        <f>100*AC512/$V512</f>
        <v>22.8710270554242</v>
      </c>
      <c r="AE512" s="37">
        <f>IF(AD512&gt;$V$8,1,0)</f>
        <v>0</v>
      </c>
      <c r="AF512" s="38">
        <f>IF($I512=AC$16,AD512,0)</f>
        <v>22.8710270554242</v>
      </c>
      <c r="AG512" s="37">
        <v>1340</v>
      </c>
      <c r="AH512" s="38">
        <f>100*AG512/$V512</f>
        <v>3.51983188862621</v>
      </c>
      <c r="AI512" s="37">
        <f>IF(AH512&gt;$V$8,1,0)</f>
        <v>0</v>
      </c>
      <c r="AJ512" s="38">
        <f>IF($I512=AG$16,AH512,0)</f>
        <v>0</v>
      </c>
      <c r="AK512" s="37">
        <v>6152</v>
      </c>
      <c r="AL512" s="38">
        <f>100*AK512/$V512</f>
        <v>16.1597058050959</v>
      </c>
      <c r="AM512" s="37">
        <f>IF(AL512&gt;$V$8,1,0)</f>
        <v>0</v>
      </c>
      <c r="AN512" s="38">
        <f>IF($I512=AK$16,AL512,0)</f>
        <v>0</v>
      </c>
      <c r="AO512" s="37">
        <v>2048</v>
      </c>
      <c r="AP512" s="38">
        <f>100*AO512/$V512</f>
        <v>5.37956396112424</v>
      </c>
      <c r="AQ512" s="37">
        <f>IF(AP512&gt;$V$8,1,0)</f>
        <v>0</v>
      </c>
      <c r="AR512" s="38">
        <f>IF($I512=AO$16,AP512,0)</f>
        <v>0</v>
      </c>
      <c r="AS512" s="37">
        <v>0</v>
      </c>
      <c r="AT512" s="38">
        <f>100*AS512/$V512</f>
        <v>0</v>
      </c>
      <c r="AU512" s="37">
        <f>IF(AT512&gt;$V$8,1,0)</f>
        <v>0</v>
      </c>
      <c r="AV512" s="38">
        <f>IF($I512=AS$16,AT512,0)</f>
        <v>0</v>
      </c>
      <c r="AW512" s="37">
        <v>0</v>
      </c>
      <c r="AX512" s="38">
        <f>100*AW512/$V512</f>
        <v>0</v>
      </c>
      <c r="AY512" s="37">
        <f>IF(AX512&gt;$V$8,1,0)</f>
        <v>0</v>
      </c>
      <c r="AZ512" s="38">
        <f>IF($I512=AW$16,AX512,0)</f>
        <v>0</v>
      </c>
      <c r="BA512" s="37">
        <v>0</v>
      </c>
      <c r="BB512" s="38">
        <f>100*BA512/$V512</f>
        <v>0</v>
      </c>
      <c r="BC512" s="37">
        <f>IF(BB512&gt;$V$8,1,0)</f>
        <v>0</v>
      </c>
      <c r="BD512" s="38">
        <f>IF($I512=BA$16,BB512,0)</f>
        <v>0</v>
      </c>
      <c r="BE512" s="37">
        <v>0</v>
      </c>
      <c r="BF512" s="38">
        <f>100*BE512/$V512</f>
        <v>0</v>
      </c>
      <c r="BG512" s="37">
        <f>IF(BF512&gt;$V$8,1,0)</f>
        <v>0</v>
      </c>
      <c r="BH512" s="38">
        <f>IF($I512=BE$16,BF512,0)</f>
        <v>0</v>
      </c>
      <c r="BI512" s="37">
        <v>0</v>
      </c>
      <c r="BJ512" s="38">
        <f>100*BI512/$V512</f>
        <v>0</v>
      </c>
      <c r="BK512" s="37">
        <f>IF(BJ512&gt;$V$8,1,0)</f>
        <v>0</v>
      </c>
      <c r="BL512" s="38">
        <f>IF($I512=BI$16,BJ512,0)</f>
        <v>0</v>
      </c>
      <c r="BM512" s="37">
        <v>0</v>
      </c>
      <c r="BN512" s="38">
        <f>100*BM512/$V512</f>
        <v>0</v>
      </c>
      <c r="BO512" s="37">
        <f>IF(BN512&gt;$V$8,1,0)</f>
        <v>0</v>
      </c>
      <c r="BP512" s="38">
        <f>IF($I512=BM$16,BN512,0)</f>
        <v>0</v>
      </c>
      <c r="BQ512" s="37">
        <v>0</v>
      </c>
      <c r="BR512" s="38">
        <f>100*BQ512/$V512</f>
        <v>0</v>
      </c>
      <c r="BS512" s="37">
        <f>IF(BR512&gt;$V$8,1,0)</f>
        <v>0</v>
      </c>
      <c r="BT512" s="38">
        <f>IF($I512=BQ$16,BR512,0)</f>
        <v>0</v>
      </c>
      <c r="BU512" s="37">
        <v>0</v>
      </c>
      <c r="BV512" s="38">
        <f>100*BU512/$V512</f>
        <v>0</v>
      </c>
      <c r="BW512" s="37">
        <f>IF(BV512&gt;$V$8,1,0)</f>
        <v>0</v>
      </c>
      <c r="BX512" s="38">
        <f>IF($I512=BU$16,BV512,0)</f>
        <v>0</v>
      </c>
      <c r="BY512" s="37">
        <v>0</v>
      </c>
      <c r="BZ512" s="37">
        <v>0</v>
      </c>
      <c r="CA512" s="16"/>
      <c r="CB512" s="20"/>
      <c r="CC512" s="21"/>
    </row>
    <row r="513" ht="20.3" customHeight="1">
      <c r="A513" t="s" s="32">
        <v>1148</v>
      </c>
      <c r="B513" t="s" s="71">
        <f>_xlfn.IFS(H513=0,F513,K513=1,I513,L513=1,Q513)</f>
        <v>13</v>
      </c>
      <c r="C513" s="72">
        <f>_xlfn.IFS(H513=0,G513,K513=1,J513,L513=1,R513)</f>
        <v>41.0647294806462</v>
      </c>
      <c r="D513" t="s" s="73">
        <v>1001</v>
      </c>
      <c r="E513" s="25"/>
      <c r="F513" t="s" s="74">
        <v>13</v>
      </c>
      <c r="G513" s="98">
        <f>AH513</f>
        <v>41.0647294806462</v>
      </c>
      <c r="H513" s="76">
        <f>K513+L513</f>
        <v>0</v>
      </c>
      <c r="I513" t="s" s="77">
        <v>5</v>
      </c>
      <c r="J513" s="75">
        <f>AB513</f>
        <v>29.465466767863</v>
      </c>
      <c r="K513" s="25"/>
      <c r="L513" s="25"/>
      <c r="M513" s="25"/>
      <c r="N513" s="25"/>
      <c r="O513" t="s" s="73">
        <v>1149</v>
      </c>
      <c r="P513" t="s" s="73">
        <v>1148</v>
      </c>
      <c r="Q513" t="s" s="78">
        <v>17</v>
      </c>
      <c r="R513" s="79">
        <f>100*S513</f>
        <v>18.7791391</v>
      </c>
      <c r="S513" s="80">
        <v>0.187791391</v>
      </c>
      <c r="T513" s="28"/>
      <c r="U513" s="29">
        <v>76185</v>
      </c>
      <c r="V513" s="29">
        <v>46115</v>
      </c>
      <c r="W513" s="29">
        <v>110</v>
      </c>
      <c r="X513" s="29">
        <v>5349</v>
      </c>
      <c r="Y513" s="29">
        <v>13588</v>
      </c>
      <c r="Z513" s="31">
        <f>100*Y513/$V513</f>
        <v>29.465466767863</v>
      </c>
      <c r="AA513" s="29">
        <f>IF(Z513&gt;$V$8,1,0)</f>
        <v>0</v>
      </c>
      <c r="AB513" s="31">
        <f>IF($I513=Y$16,Z513,0)</f>
        <v>29.465466767863</v>
      </c>
      <c r="AC513" s="29">
        <v>3276</v>
      </c>
      <c r="AD513" s="31">
        <f>100*AC513/$V513</f>
        <v>7.10397918247859</v>
      </c>
      <c r="AE513" s="29">
        <f>IF(AD513&gt;$V$8,1,0)</f>
        <v>0</v>
      </c>
      <c r="AF513" s="31">
        <f>IF($I513=AC$16,AD513,0)</f>
        <v>0</v>
      </c>
      <c r="AG513" s="29">
        <v>18937</v>
      </c>
      <c r="AH513" s="31">
        <f>100*AG513/$V513</f>
        <v>41.0647294806462</v>
      </c>
      <c r="AI513" s="29">
        <f>IF(AH513&gt;$V$8,1,0)</f>
        <v>0</v>
      </c>
      <c r="AJ513" s="31">
        <f>IF($I513=AG$16,AH513,0)</f>
        <v>0</v>
      </c>
      <c r="AK513" s="29">
        <v>8660</v>
      </c>
      <c r="AL513" s="31">
        <f>100*AK513/$V513</f>
        <v>18.7791391087499</v>
      </c>
      <c r="AM513" s="29">
        <f>IF(AL513&gt;$V$8,1,0)</f>
        <v>0</v>
      </c>
      <c r="AN513" s="31">
        <f>IF($I513=AK$16,AL513,0)</f>
        <v>0</v>
      </c>
      <c r="AO513" s="29">
        <v>1420</v>
      </c>
      <c r="AP513" s="31">
        <f>100*AO513/$V513</f>
        <v>3.07925837579963</v>
      </c>
      <c r="AQ513" s="29">
        <f>IF(AP513&gt;$V$8,1,0)</f>
        <v>0</v>
      </c>
      <c r="AR513" s="31">
        <f>IF($I513=AO$16,AP513,0)</f>
        <v>0</v>
      </c>
      <c r="AS513" s="29">
        <v>0</v>
      </c>
      <c r="AT513" s="31">
        <f>100*AS513/$V513</f>
        <v>0</v>
      </c>
      <c r="AU513" s="29">
        <f>IF(AT513&gt;$V$8,1,0)</f>
        <v>0</v>
      </c>
      <c r="AV513" s="31">
        <f>IF($I513=AS$16,AT513,0)</f>
        <v>0</v>
      </c>
      <c r="AW513" s="29">
        <v>0</v>
      </c>
      <c r="AX513" s="31">
        <f>100*AW513/$V513</f>
        <v>0</v>
      </c>
      <c r="AY513" s="29">
        <f>IF(AX513&gt;$V$8,1,0)</f>
        <v>0</v>
      </c>
      <c r="AZ513" s="31">
        <f>IF($I513=AW$16,AX513,0)</f>
        <v>0</v>
      </c>
      <c r="BA513" s="29">
        <v>0</v>
      </c>
      <c r="BB513" s="31">
        <f>100*BA513/$V513</f>
        <v>0</v>
      </c>
      <c r="BC513" s="29">
        <f>IF(BB513&gt;$V$8,1,0)</f>
        <v>0</v>
      </c>
      <c r="BD513" s="31">
        <f>IF($I513=BA$16,BB513,0)</f>
        <v>0</v>
      </c>
      <c r="BE513" s="29">
        <v>0</v>
      </c>
      <c r="BF513" s="31">
        <f>100*BE513/$V513</f>
        <v>0</v>
      </c>
      <c r="BG513" s="29">
        <f>IF(BF513&gt;$V$8,1,0)</f>
        <v>0</v>
      </c>
      <c r="BH513" s="31">
        <f>IF($I513=BE$16,BF513,0)</f>
        <v>0</v>
      </c>
      <c r="BI513" s="29">
        <v>0</v>
      </c>
      <c r="BJ513" s="31">
        <f>100*BI513/$V513</f>
        <v>0</v>
      </c>
      <c r="BK513" s="29">
        <f>IF(BJ513&gt;$V$8,1,0)</f>
        <v>0</v>
      </c>
      <c r="BL513" s="31">
        <f>IF($I513=BI$16,BJ513,0)</f>
        <v>0</v>
      </c>
      <c r="BM513" s="29">
        <v>0</v>
      </c>
      <c r="BN513" s="31">
        <f>100*BM513/$V513</f>
        <v>0</v>
      </c>
      <c r="BO513" s="29">
        <f>IF(BN513&gt;$V$8,1,0)</f>
        <v>0</v>
      </c>
      <c r="BP513" s="31">
        <f>IF($I513=BM$16,BN513,0)</f>
        <v>0</v>
      </c>
      <c r="BQ513" s="29">
        <v>0</v>
      </c>
      <c r="BR513" s="31">
        <f>100*BQ513/$V513</f>
        <v>0</v>
      </c>
      <c r="BS513" s="29">
        <f>IF(BR513&gt;$V$8,1,0)</f>
        <v>0</v>
      </c>
      <c r="BT513" s="31">
        <f>IF($I513=BQ$16,BR513,0)</f>
        <v>0</v>
      </c>
      <c r="BU513" s="29">
        <v>0</v>
      </c>
      <c r="BV513" s="31">
        <f>100*BU513/$V513</f>
        <v>0</v>
      </c>
      <c r="BW513" s="29">
        <f>IF(BV513&gt;$V$8,1,0)</f>
        <v>0</v>
      </c>
      <c r="BX513" s="31">
        <f>IF($I513=BU$16,BV513,0)</f>
        <v>0</v>
      </c>
      <c r="BY513" s="29">
        <v>138</v>
      </c>
      <c r="BZ513" s="29">
        <v>0</v>
      </c>
      <c r="CA513" s="28"/>
      <c r="CB513" s="20"/>
      <c r="CC513" s="21"/>
    </row>
    <row r="514" ht="15.75" customHeight="1">
      <c r="A514" t="s" s="32">
        <v>1150</v>
      </c>
      <c r="B514" t="s" s="71">
        <f>_xlfn.IFS(H514=0,F514,K514=1,I514,L514=1,Q514)</f>
        <v>41</v>
      </c>
      <c r="C514" s="72">
        <f>_xlfn.IFS(H514=0,G514,K514=1,J514,L514=1,R514)</f>
        <v>40.792012096564</v>
      </c>
      <c r="D514" t="s" s="68">
        <v>1001</v>
      </c>
      <c r="E514" s="13"/>
      <c r="F514" t="s" s="74">
        <v>41</v>
      </c>
      <c r="G514" s="81">
        <f>BJ514</f>
        <v>40.792012096564</v>
      </c>
      <c r="H514" s="82">
        <f>K514+L514</f>
        <v>0</v>
      </c>
      <c r="I514" t="s" s="77">
        <v>37</v>
      </c>
      <c r="J514" s="81">
        <f>BH514</f>
        <v>29.9311747223526</v>
      </c>
      <c r="K514" s="13"/>
      <c r="L514" s="13"/>
      <c r="M514" s="13"/>
      <c r="N514" s="13"/>
      <c r="O514" t="s" s="68">
        <v>1151</v>
      </c>
      <c r="P514" t="s" s="68">
        <v>1150</v>
      </c>
      <c r="Q514" t="s" s="78">
        <v>33</v>
      </c>
      <c r="R514" s="83">
        <f>100*S514</f>
        <v>10.2064758</v>
      </c>
      <c r="S514" s="35">
        <v>0.102064758</v>
      </c>
      <c r="T514" s="16"/>
      <c r="U514" s="37">
        <v>73496</v>
      </c>
      <c r="V514" s="37">
        <v>38358</v>
      </c>
      <c r="W514" s="37">
        <v>310</v>
      </c>
      <c r="X514" s="37">
        <v>4166</v>
      </c>
      <c r="Y514" s="37">
        <v>0</v>
      </c>
      <c r="Z514" s="38">
        <f>100*Y514/$V514</f>
        <v>0</v>
      </c>
      <c r="AA514" s="37">
        <f>IF(Z514&gt;$V$8,1,0)</f>
        <v>0</v>
      </c>
      <c r="AB514" s="38">
        <f>IF($I514=Y$16,Z514,0)</f>
        <v>0</v>
      </c>
      <c r="AC514" s="37">
        <v>0</v>
      </c>
      <c r="AD514" s="38">
        <f>100*AC514/$V514</f>
        <v>0</v>
      </c>
      <c r="AE514" s="37">
        <f>IF(AD514&gt;$V$8,1,0)</f>
        <v>0</v>
      </c>
      <c r="AF514" s="38">
        <f>IF($I514=AC$16,AD514,0)</f>
        <v>0</v>
      </c>
      <c r="AG514" s="37">
        <v>0</v>
      </c>
      <c r="AH514" s="38">
        <f>100*AG514/$V514</f>
        <v>0</v>
      </c>
      <c r="AI514" s="37">
        <f>IF(AH514&gt;$V$8,1,0)</f>
        <v>0</v>
      </c>
      <c r="AJ514" s="38">
        <f>IF($I514=AG$16,AH514,0)</f>
        <v>0</v>
      </c>
      <c r="AK514" s="37">
        <v>0</v>
      </c>
      <c r="AL514" s="38">
        <f>100*AK514/$V514</f>
        <v>0</v>
      </c>
      <c r="AM514" s="37">
        <f>IF(AL514&gt;$V$8,1,0)</f>
        <v>0</v>
      </c>
      <c r="AN514" s="38">
        <f>IF($I514=AK$16,AL514,0)</f>
        <v>0</v>
      </c>
      <c r="AO514" s="37">
        <v>0</v>
      </c>
      <c r="AP514" s="38">
        <f>100*AO514/$V514</f>
        <v>0</v>
      </c>
      <c r="AQ514" s="37">
        <f>IF(AP514&gt;$V$8,1,0)</f>
        <v>0</v>
      </c>
      <c r="AR514" s="38">
        <f>IF($I514=AO$16,AP514,0)</f>
        <v>0</v>
      </c>
      <c r="AS514" s="37">
        <v>0</v>
      </c>
      <c r="AT514" s="38">
        <f>100*AS514/$V514</f>
        <v>0</v>
      </c>
      <c r="AU514" s="37">
        <f>IF(AT514&gt;$V$8,1,0)</f>
        <v>0</v>
      </c>
      <c r="AV514" s="38">
        <f>IF($I514=AS$16,AT514,0)</f>
        <v>0</v>
      </c>
      <c r="AW514" s="37">
        <v>0</v>
      </c>
      <c r="AX514" s="38">
        <f>100*AW514/$V514</f>
        <v>0</v>
      </c>
      <c r="AY514" s="37">
        <f>IF(AX514&gt;$V$8,1,0)</f>
        <v>0</v>
      </c>
      <c r="AZ514" s="38">
        <f>IF($I514=AW$16,AX514,0)</f>
        <v>0</v>
      </c>
      <c r="BA514" s="37">
        <v>3915</v>
      </c>
      <c r="BB514" s="38">
        <f>100*BA514/$V514</f>
        <v>10.2064758329423</v>
      </c>
      <c r="BC514" s="37">
        <f>IF(BB514&gt;$V$8,1,0)</f>
        <v>0</v>
      </c>
      <c r="BD514" s="38">
        <f>IF($I514=BA$16,BB514,0)</f>
        <v>0</v>
      </c>
      <c r="BE514" s="37">
        <v>11481</v>
      </c>
      <c r="BF514" s="38">
        <f>100*BE514/$V514</f>
        <v>29.9311747223526</v>
      </c>
      <c r="BG514" s="37">
        <f>IF(BF514&gt;$V$8,1,0)</f>
        <v>0</v>
      </c>
      <c r="BH514" s="38">
        <f>IF($I514=BE$16,BF514,0)</f>
        <v>29.9311747223526</v>
      </c>
      <c r="BI514" s="37">
        <v>15647</v>
      </c>
      <c r="BJ514" s="38">
        <f>100*BI514/$V514</f>
        <v>40.792012096564</v>
      </c>
      <c r="BK514" s="37">
        <f>IF(BJ514&gt;$V$8,1,0)</f>
        <v>0</v>
      </c>
      <c r="BL514" s="38">
        <f>IF($I514=BI$16,BJ514,0)</f>
        <v>0</v>
      </c>
      <c r="BM514" s="37">
        <v>1422</v>
      </c>
      <c r="BN514" s="38">
        <f>100*BM514/$V514</f>
        <v>3.70717972782731</v>
      </c>
      <c r="BO514" s="37">
        <f>IF(BN514&gt;$V$8,1,0)</f>
        <v>0</v>
      </c>
      <c r="BP514" s="38">
        <f>IF($I514=BM$16,BN514,0)</f>
        <v>0</v>
      </c>
      <c r="BQ514" s="37">
        <v>1268</v>
      </c>
      <c r="BR514" s="38">
        <f>100*BQ514/$V514</f>
        <v>3.30569894155065</v>
      </c>
      <c r="BS514" s="37">
        <f>IF(BR514&gt;$V$8,1,0)</f>
        <v>0</v>
      </c>
      <c r="BT514" s="38">
        <f>IF($I514=BQ$16,BR514,0)</f>
        <v>0</v>
      </c>
      <c r="BU514" s="37">
        <v>0</v>
      </c>
      <c r="BV514" s="38">
        <f>100*BU514/$V514</f>
        <v>0</v>
      </c>
      <c r="BW514" s="37">
        <f>IF(BV514&gt;$V$8,1,0)</f>
        <v>0</v>
      </c>
      <c r="BX514" s="38">
        <f>IF($I514=BU$16,BV514,0)</f>
        <v>0</v>
      </c>
      <c r="BY514" s="37">
        <v>457</v>
      </c>
      <c r="BZ514" s="37">
        <v>0</v>
      </c>
      <c r="CA514" s="16"/>
      <c r="CB514" s="20"/>
      <c r="CC514" s="21"/>
    </row>
    <row r="515" ht="15.75" customHeight="1">
      <c r="A515" t="s" s="32">
        <v>1152</v>
      </c>
      <c r="B515" t="s" s="71">
        <f>_xlfn.IFS(H515=0,F515,K515=1,I515,L515=1,Q515)</f>
        <v>5</v>
      </c>
      <c r="C515" s="72">
        <f>_xlfn.IFS(H515=0,G515,K515=1,J515,L515=1,R515)</f>
        <v>40.7665712923224</v>
      </c>
      <c r="D515" t="s" s="73">
        <v>1001</v>
      </c>
      <c r="E515" s="25"/>
      <c r="F515" t="s" s="74">
        <v>5</v>
      </c>
      <c r="G515" s="75">
        <f>Z515</f>
        <v>40.7665712923224</v>
      </c>
      <c r="H515" s="76">
        <f>K515+L515</f>
        <v>0</v>
      </c>
      <c r="I515" t="s" s="77">
        <v>9</v>
      </c>
      <c r="J515" s="75">
        <f>AF515</f>
        <v>18.5801144492132</v>
      </c>
      <c r="K515" s="25"/>
      <c r="L515" s="25"/>
      <c r="M515" s="25"/>
      <c r="N515" s="25"/>
      <c r="O515" t="s" s="73">
        <v>1153</v>
      </c>
      <c r="P515" t="s" s="73">
        <v>1152</v>
      </c>
      <c r="Q515" t="s" s="78">
        <v>21</v>
      </c>
      <c r="R515" s="79">
        <f>100*S515</f>
        <v>15.09299</v>
      </c>
      <c r="S515" s="80">
        <v>0.1509299</v>
      </c>
      <c r="T515" s="28"/>
      <c r="U515" s="29">
        <v>72799</v>
      </c>
      <c r="V515" s="29">
        <v>50328</v>
      </c>
      <c r="W515" s="29">
        <v>150</v>
      </c>
      <c r="X515" s="29">
        <v>11166</v>
      </c>
      <c r="Y515" s="29">
        <v>20517</v>
      </c>
      <c r="Z515" s="31">
        <f>100*Y515/$V515</f>
        <v>40.7665712923224</v>
      </c>
      <c r="AA515" s="29">
        <f>IF(Z515&gt;$V$8,1,0)</f>
        <v>0</v>
      </c>
      <c r="AB515" s="31">
        <f>IF($I515=Y$16,Z515,0)</f>
        <v>0</v>
      </c>
      <c r="AC515" s="29">
        <v>9351</v>
      </c>
      <c r="AD515" s="31">
        <f>100*AC515/$V515</f>
        <v>18.5801144492132</v>
      </c>
      <c r="AE515" s="29">
        <f>IF(AD515&gt;$V$8,1,0)</f>
        <v>0</v>
      </c>
      <c r="AF515" s="31">
        <f>IF($I515=AC$16,AD515,0)</f>
        <v>18.5801144492132</v>
      </c>
      <c r="AG515" s="29">
        <v>4234</v>
      </c>
      <c r="AH515" s="31">
        <f>100*AG515/$V515</f>
        <v>8.412811953584489</v>
      </c>
      <c r="AI515" s="29">
        <f>IF(AH515&gt;$V$8,1,0)</f>
        <v>0</v>
      </c>
      <c r="AJ515" s="31">
        <f>IF($I515=AG$16,AH515,0)</f>
        <v>0</v>
      </c>
      <c r="AK515" s="29">
        <v>7548</v>
      </c>
      <c r="AL515" s="31">
        <f>100*AK515/$V515</f>
        <v>14.9976156413925</v>
      </c>
      <c r="AM515" s="29">
        <f>IF(AL515&gt;$V$8,1,0)</f>
        <v>0</v>
      </c>
      <c r="AN515" s="31">
        <f>IF($I515=AK$16,AL515,0)</f>
        <v>0</v>
      </c>
      <c r="AO515" s="29">
        <v>7596</v>
      </c>
      <c r="AP515" s="31">
        <f>100*AO515/$V515</f>
        <v>15.0929899856938</v>
      </c>
      <c r="AQ515" s="29">
        <f>IF(AP515&gt;$V$8,1,0)</f>
        <v>0</v>
      </c>
      <c r="AR515" s="31">
        <f>IF($I515=AO$16,AP515,0)</f>
        <v>0</v>
      </c>
      <c r="AS515" s="29">
        <v>0</v>
      </c>
      <c r="AT515" s="31">
        <f>100*AS515/$V515</f>
        <v>0</v>
      </c>
      <c r="AU515" s="29">
        <f>IF(AT515&gt;$V$8,1,0)</f>
        <v>0</v>
      </c>
      <c r="AV515" s="31">
        <f>IF($I515=AS$16,AT515,0)</f>
        <v>0</v>
      </c>
      <c r="AW515" s="29">
        <v>0</v>
      </c>
      <c r="AX515" s="31">
        <f>100*AW515/$V515</f>
        <v>0</v>
      </c>
      <c r="AY515" s="29">
        <f>IF(AX515&gt;$V$8,1,0)</f>
        <v>0</v>
      </c>
      <c r="AZ515" s="31">
        <f>IF($I515=AW$16,AX515,0)</f>
        <v>0</v>
      </c>
      <c r="BA515" s="29">
        <v>0</v>
      </c>
      <c r="BB515" s="31">
        <f>100*BA515/$V515</f>
        <v>0</v>
      </c>
      <c r="BC515" s="29">
        <f>IF(BB515&gt;$V$8,1,0)</f>
        <v>0</v>
      </c>
      <c r="BD515" s="31">
        <f>IF($I515=BA$16,BB515,0)</f>
        <v>0</v>
      </c>
      <c r="BE515" s="29">
        <v>0</v>
      </c>
      <c r="BF515" s="31">
        <f>100*BE515/$V515</f>
        <v>0</v>
      </c>
      <c r="BG515" s="29">
        <f>IF(BF515&gt;$V$8,1,0)</f>
        <v>0</v>
      </c>
      <c r="BH515" s="31">
        <f>IF($I515=BE$16,BF515,0)</f>
        <v>0</v>
      </c>
      <c r="BI515" s="29">
        <v>0</v>
      </c>
      <c r="BJ515" s="31">
        <f>100*BI515/$V515</f>
        <v>0</v>
      </c>
      <c r="BK515" s="29">
        <f>IF(BJ515&gt;$V$8,1,0)</f>
        <v>0</v>
      </c>
      <c r="BL515" s="31">
        <f>IF($I515=BI$16,BJ515,0)</f>
        <v>0</v>
      </c>
      <c r="BM515" s="29">
        <v>0</v>
      </c>
      <c r="BN515" s="31">
        <f>100*BM515/$V515</f>
        <v>0</v>
      </c>
      <c r="BO515" s="29">
        <f>IF(BN515&gt;$V$8,1,0)</f>
        <v>0</v>
      </c>
      <c r="BP515" s="31">
        <f>IF($I515=BM$16,BN515,0)</f>
        <v>0</v>
      </c>
      <c r="BQ515" s="29">
        <v>0</v>
      </c>
      <c r="BR515" s="31">
        <f>100*BQ515/$V515</f>
        <v>0</v>
      </c>
      <c r="BS515" s="29">
        <f>IF(BR515&gt;$V$8,1,0)</f>
        <v>0</v>
      </c>
      <c r="BT515" s="31">
        <f>IF($I515=BQ$16,BR515,0)</f>
        <v>0</v>
      </c>
      <c r="BU515" s="29">
        <v>0</v>
      </c>
      <c r="BV515" s="31">
        <f>100*BU515/$V515</f>
        <v>0</v>
      </c>
      <c r="BW515" s="29">
        <f>IF(BV515&gt;$V$8,1,0)</f>
        <v>0</v>
      </c>
      <c r="BX515" s="31">
        <f>IF($I515=BU$16,BV515,0)</f>
        <v>0</v>
      </c>
      <c r="BY515" s="29">
        <v>220</v>
      </c>
      <c r="BZ515" s="29">
        <v>0</v>
      </c>
      <c r="CA515" s="28"/>
      <c r="CB515" s="20"/>
      <c r="CC515" s="21"/>
    </row>
    <row r="516" ht="15.75" customHeight="1">
      <c r="A516" t="s" s="32">
        <v>1154</v>
      </c>
      <c r="B516" t="s" s="71">
        <f>_xlfn.IFS(H516=0,F516,K516=1,I516,L516=1,Q516)</f>
        <v>5</v>
      </c>
      <c r="C516" s="72">
        <f>_xlfn.IFS(H516=0,G516,K516=1,J516,L516=1,R516)</f>
        <v>40.5343872159457</v>
      </c>
      <c r="D516" t="s" s="68">
        <v>1001</v>
      </c>
      <c r="E516" s="13"/>
      <c r="F516" t="s" s="74">
        <v>5</v>
      </c>
      <c r="G516" s="81">
        <f>Z516</f>
        <v>40.5343872159457</v>
      </c>
      <c r="H516" s="82">
        <f>K516+L516</f>
        <v>0</v>
      </c>
      <c r="I516" t="s" s="77">
        <v>25</v>
      </c>
      <c r="J516" s="81">
        <f>AV516</f>
        <v>26.3606684135916</v>
      </c>
      <c r="K516" s="13"/>
      <c r="L516" s="13"/>
      <c r="M516" s="13"/>
      <c r="N516" s="13"/>
      <c r="O516" t="s" s="68">
        <v>1155</v>
      </c>
      <c r="P516" t="s" s="68">
        <v>1154</v>
      </c>
      <c r="Q516" t="s" s="78">
        <v>9</v>
      </c>
      <c r="R516" s="83">
        <f>100*S516</f>
        <v>13.5551355</v>
      </c>
      <c r="S516" s="35">
        <v>0.135551355</v>
      </c>
      <c r="T516" s="16"/>
      <c r="U516" s="37">
        <v>76438</v>
      </c>
      <c r="V516" s="37">
        <v>46558</v>
      </c>
      <c r="W516" s="37">
        <v>138</v>
      </c>
      <c r="X516" s="37">
        <v>6599</v>
      </c>
      <c r="Y516" s="37">
        <v>18872</v>
      </c>
      <c r="Z516" s="38">
        <f>100*Y516/$V516</f>
        <v>40.5343872159457</v>
      </c>
      <c r="AA516" s="37">
        <f>IF(Z516&gt;$V$8,1,0)</f>
        <v>0</v>
      </c>
      <c r="AB516" s="38">
        <f>IF($I516=Y$16,Z516,0)</f>
        <v>0</v>
      </c>
      <c r="AC516" s="37">
        <v>6311</v>
      </c>
      <c r="AD516" s="38">
        <f>100*AC516/$V516</f>
        <v>13.5551355298767</v>
      </c>
      <c r="AE516" s="37">
        <f>IF(AD516&gt;$V$8,1,0)</f>
        <v>0</v>
      </c>
      <c r="AF516" s="38">
        <f>IF($I516=AC$16,AD516,0)</f>
        <v>0</v>
      </c>
      <c r="AG516" s="37">
        <v>3686</v>
      </c>
      <c r="AH516" s="38">
        <f>100*AG516/$V516</f>
        <v>7.91700674427596</v>
      </c>
      <c r="AI516" s="37">
        <f>IF(AH516&gt;$V$8,1,0)</f>
        <v>0</v>
      </c>
      <c r="AJ516" s="38">
        <f>IF($I516=AG$16,AH516,0)</f>
        <v>0</v>
      </c>
      <c r="AK516" s="37">
        <v>3340</v>
      </c>
      <c r="AL516" s="38">
        <f>100*AK516/$V516</f>
        <v>7.17384767386915</v>
      </c>
      <c r="AM516" s="37">
        <f>IF(AL516&gt;$V$8,1,0)</f>
        <v>0</v>
      </c>
      <c r="AN516" s="38">
        <f>IF($I516=AK$16,AL516,0)</f>
        <v>0</v>
      </c>
      <c r="AO516" s="37">
        <v>1526</v>
      </c>
      <c r="AP516" s="38">
        <f>100*AO516/$V516</f>
        <v>3.27763220069591</v>
      </c>
      <c r="AQ516" s="37">
        <f>IF(AP516&gt;$V$8,1,0)</f>
        <v>0</v>
      </c>
      <c r="AR516" s="38">
        <f>IF($I516=AO$16,AP516,0)</f>
        <v>0</v>
      </c>
      <c r="AS516" s="37">
        <v>12273</v>
      </c>
      <c r="AT516" s="38">
        <f>100*AS516/$V516</f>
        <v>26.3606684135916</v>
      </c>
      <c r="AU516" s="37">
        <f>IF(AT516&gt;$V$8,1,0)</f>
        <v>0</v>
      </c>
      <c r="AV516" s="38">
        <f>IF($I516=AS$16,AT516,0)</f>
        <v>26.3606684135916</v>
      </c>
      <c r="AW516" s="37">
        <v>0</v>
      </c>
      <c r="AX516" s="38">
        <f>100*AW516/$V516</f>
        <v>0</v>
      </c>
      <c r="AY516" s="37">
        <f>IF(AX516&gt;$V$8,1,0)</f>
        <v>0</v>
      </c>
      <c r="AZ516" s="38">
        <f>IF($I516=AW$16,AX516,0)</f>
        <v>0</v>
      </c>
      <c r="BA516" s="37">
        <v>0</v>
      </c>
      <c r="BB516" s="38">
        <f>100*BA516/$V516</f>
        <v>0</v>
      </c>
      <c r="BC516" s="37">
        <f>IF(BB516&gt;$V$8,1,0)</f>
        <v>0</v>
      </c>
      <c r="BD516" s="38">
        <f>IF($I516=BA$16,BB516,0)</f>
        <v>0</v>
      </c>
      <c r="BE516" s="37">
        <v>0</v>
      </c>
      <c r="BF516" s="38">
        <f>100*BE516/$V516</f>
        <v>0</v>
      </c>
      <c r="BG516" s="37">
        <f>IF(BF516&gt;$V$8,1,0)</f>
        <v>0</v>
      </c>
      <c r="BH516" s="38">
        <f>IF($I516=BE$16,BF516,0)</f>
        <v>0</v>
      </c>
      <c r="BI516" s="37">
        <v>0</v>
      </c>
      <c r="BJ516" s="38">
        <f>100*BI516/$V516</f>
        <v>0</v>
      </c>
      <c r="BK516" s="37">
        <f>IF(BJ516&gt;$V$8,1,0)</f>
        <v>0</v>
      </c>
      <c r="BL516" s="38">
        <f>IF($I516=BI$16,BJ516,0)</f>
        <v>0</v>
      </c>
      <c r="BM516" s="37">
        <v>0</v>
      </c>
      <c r="BN516" s="38">
        <f>100*BM516/$V516</f>
        <v>0</v>
      </c>
      <c r="BO516" s="37">
        <f>IF(BN516&gt;$V$8,1,0)</f>
        <v>0</v>
      </c>
      <c r="BP516" s="38">
        <f>IF($I516=BM$16,BN516,0)</f>
        <v>0</v>
      </c>
      <c r="BQ516" s="37">
        <v>0</v>
      </c>
      <c r="BR516" s="38">
        <f>100*BQ516/$V516</f>
        <v>0</v>
      </c>
      <c r="BS516" s="37">
        <f>IF(BR516&gt;$V$8,1,0)</f>
        <v>0</v>
      </c>
      <c r="BT516" s="38">
        <f>IF($I516=BQ$16,BR516,0)</f>
        <v>0</v>
      </c>
      <c r="BU516" s="37">
        <v>0</v>
      </c>
      <c r="BV516" s="38">
        <f>100*BU516/$V516</f>
        <v>0</v>
      </c>
      <c r="BW516" s="37">
        <f>IF(BV516&gt;$V$8,1,0)</f>
        <v>0</v>
      </c>
      <c r="BX516" s="38">
        <f>IF($I516=BU$16,BV516,0)</f>
        <v>0</v>
      </c>
      <c r="BY516" s="37">
        <v>2169</v>
      </c>
      <c r="BZ516" s="37">
        <v>0</v>
      </c>
      <c r="CA516" s="16"/>
      <c r="CB516" s="20"/>
      <c r="CC516" s="21"/>
    </row>
    <row r="517" ht="15.75" customHeight="1">
      <c r="A517" t="s" s="32">
        <v>1156</v>
      </c>
      <c r="B517" t="s" s="71">
        <f>_xlfn.IFS(H517=0,F517,K517=1,I517,L517=1,Q517)</f>
        <v>25</v>
      </c>
      <c r="C517" s="72">
        <f>_xlfn.IFS(H517=0,G517,K517=1,J517,L517=1,R517)</f>
        <v>40.4283179859762</v>
      </c>
      <c r="D517" t="s" s="73">
        <v>1001</v>
      </c>
      <c r="E517" s="25"/>
      <c r="F517" t="s" s="74">
        <v>25</v>
      </c>
      <c r="G517" s="75">
        <f>AT517</f>
        <v>40.4283179859762</v>
      </c>
      <c r="H517" s="76">
        <f>K517+L517</f>
        <v>0</v>
      </c>
      <c r="I517" t="s" s="77">
        <v>5</v>
      </c>
      <c r="J517" s="75">
        <f>AB517</f>
        <v>30.1427726619921</v>
      </c>
      <c r="K517" s="25"/>
      <c r="L517" s="25"/>
      <c r="M517" s="25"/>
      <c r="N517" s="25"/>
      <c r="O517" t="s" s="73">
        <v>1157</v>
      </c>
      <c r="P517" t="s" s="73">
        <v>1156</v>
      </c>
      <c r="Q517" t="s" s="78">
        <v>9</v>
      </c>
      <c r="R517" s="79">
        <f>100*S517</f>
        <v>14.359635</v>
      </c>
      <c r="S517" s="80">
        <v>0.14359635</v>
      </c>
      <c r="T517" s="28"/>
      <c r="U517" s="29">
        <v>76668</v>
      </c>
      <c r="V517" s="29">
        <v>47348</v>
      </c>
      <c r="W517" s="29">
        <v>224</v>
      </c>
      <c r="X517" s="29">
        <v>4870</v>
      </c>
      <c r="Y517" s="29">
        <v>14272</v>
      </c>
      <c r="Z517" s="31">
        <f>100*Y517/$V517</f>
        <v>30.1427726619921</v>
      </c>
      <c r="AA517" s="29">
        <f>IF(Z517&gt;$V$8,1,0)</f>
        <v>0</v>
      </c>
      <c r="AB517" s="31">
        <f>IF($I517=Y$16,Z517,0)</f>
        <v>30.1427726619921</v>
      </c>
      <c r="AC517" s="29">
        <v>6799</v>
      </c>
      <c r="AD517" s="31">
        <f>100*AC517/$V517</f>
        <v>14.3596350426628</v>
      </c>
      <c r="AE517" s="29">
        <f>IF(AD517&gt;$V$8,1,0)</f>
        <v>0</v>
      </c>
      <c r="AF517" s="31">
        <f>IF($I517=AC$16,AD517,0)</f>
        <v>0</v>
      </c>
      <c r="AG517" s="29">
        <v>3156</v>
      </c>
      <c r="AH517" s="31">
        <f>100*AG517/$V517</f>
        <v>6.66554025513221</v>
      </c>
      <c r="AI517" s="29">
        <f>IF(AH517&gt;$V$8,1,0)</f>
        <v>0</v>
      </c>
      <c r="AJ517" s="31">
        <f>IF($I517=AG$16,AH517,0)</f>
        <v>0</v>
      </c>
      <c r="AK517" s="29">
        <v>3246</v>
      </c>
      <c r="AL517" s="31">
        <f>100*AK517/$V517</f>
        <v>6.85562220157134</v>
      </c>
      <c r="AM517" s="29">
        <f>IF(AL517&gt;$V$8,1,0)</f>
        <v>0</v>
      </c>
      <c r="AN517" s="31">
        <f>IF($I517=AK$16,AL517,0)</f>
        <v>0</v>
      </c>
      <c r="AO517" s="29">
        <v>0</v>
      </c>
      <c r="AP517" s="31">
        <f>100*AO517/$V517</f>
        <v>0</v>
      </c>
      <c r="AQ517" s="29">
        <f>IF(AP517&gt;$V$8,1,0)</f>
        <v>0</v>
      </c>
      <c r="AR517" s="31">
        <f>IF($I517=AO$16,AP517,0)</f>
        <v>0</v>
      </c>
      <c r="AS517" s="29">
        <v>19142</v>
      </c>
      <c r="AT517" s="31">
        <f>100*AS517/$V517</f>
        <v>40.4283179859762</v>
      </c>
      <c r="AU517" s="29">
        <f>IF(AT517&gt;$V$8,1,0)</f>
        <v>0</v>
      </c>
      <c r="AV517" s="31">
        <f>IF($I517=AS$16,AT517,0)</f>
        <v>0</v>
      </c>
      <c r="AW517" s="29">
        <v>0</v>
      </c>
      <c r="AX517" s="31">
        <f>100*AW517/$V517</f>
        <v>0</v>
      </c>
      <c r="AY517" s="29">
        <f>IF(AX517&gt;$V$8,1,0)</f>
        <v>0</v>
      </c>
      <c r="AZ517" s="31">
        <f>IF($I517=AW$16,AX517,0)</f>
        <v>0</v>
      </c>
      <c r="BA517" s="29">
        <v>0</v>
      </c>
      <c r="BB517" s="31">
        <f>100*BA517/$V517</f>
        <v>0</v>
      </c>
      <c r="BC517" s="29">
        <f>IF(BB517&gt;$V$8,1,0)</f>
        <v>0</v>
      </c>
      <c r="BD517" s="31">
        <f>IF($I517=BA$16,BB517,0)</f>
        <v>0</v>
      </c>
      <c r="BE517" s="29">
        <v>0</v>
      </c>
      <c r="BF517" s="31">
        <f>100*BE517/$V517</f>
        <v>0</v>
      </c>
      <c r="BG517" s="29">
        <f>IF(BF517&gt;$V$8,1,0)</f>
        <v>0</v>
      </c>
      <c r="BH517" s="31">
        <f>IF($I517=BE$16,BF517,0)</f>
        <v>0</v>
      </c>
      <c r="BI517" s="29">
        <v>0</v>
      </c>
      <c r="BJ517" s="31">
        <f>100*BI517/$V517</f>
        <v>0</v>
      </c>
      <c r="BK517" s="29">
        <f>IF(BJ517&gt;$V$8,1,0)</f>
        <v>0</v>
      </c>
      <c r="BL517" s="31">
        <f>IF($I517=BI$16,BJ517,0)</f>
        <v>0</v>
      </c>
      <c r="BM517" s="29">
        <v>0</v>
      </c>
      <c r="BN517" s="31">
        <f>100*BM517/$V517</f>
        <v>0</v>
      </c>
      <c r="BO517" s="29">
        <f>IF(BN517&gt;$V$8,1,0)</f>
        <v>0</v>
      </c>
      <c r="BP517" s="31">
        <f>IF($I517=BM$16,BN517,0)</f>
        <v>0</v>
      </c>
      <c r="BQ517" s="29">
        <v>0</v>
      </c>
      <c r="BR517" s="31">
        <f>100*BQ517/$V517</f>
        <v>0</v>
      </c>
      <c r="BS517" s="29">
        <f>IF(BR517&gt;$V$8,1,0)</f>
        <v>0</v>
      </c>
      <c r="BT517" s="31">
        <f>IF($I517=BQ$16,BR517,0)</f>
        <v>0</v>
      </c>
      <c r="BU517" s="29">
        <v>0</v>
      </c>
      <c r="BV517" s="31">
        <f>100*BU517/$V517</f>
        <v>0</v>
      </c>
      <c r="BW517" s="29">
        <f>IF(BV517&gt;$V$8,1,0)</f>
        <v>0</v>
      </c>
      <c r="BX517" s="31">
        <f>IF($I517=BU$16,BV517,0)</f>
        <v>0</v>
      </c>
      <c r="BY517" s="29">
        <v>90</v>
      </c>
      <c r="BZ517" s="29">
        <v>0</v>
      </c>
      <c r="CA517" s="28"/>
      <c r="CB517" s="20"/>
      <c r="CC517" s="21"/>
    </row>
    <row r="518" ht="15.75" customHeight="1">
      <c r="A518" t="s" s="32">
        <v>1158</v>
      </c>
      <c r="B518" t="s" s="71">
        <f>_xlfn.IFS(H518=0,F518,K518=1,I518,L518=1,Q518)</f>
        <v>5</v>
      </c>
      <c r="C518" s="72">
        <f>_xlfn.IFS(H518=0,G518,K518=1,J518,L518=1,R518)</f>
        <v>40.2810978308986</v>
      </c>
      <c r="D518" t="s" s="68">
        <v>1001</v>
      </c>
      <c r="E518" s="13"/>
      <c r="F518" t="s" s="74">
        <v>5</v>
      </c>
      <c r="G518" s="81">
        <f>Z518</f>
        <v>40.2810978308986</v>
      </c>
      <c r="H518" s="82">
        <f>K518+L518</f>
        <v>0</v>
      </c>
      <c r="I518" t="s" s="77">
        <v>9</v>
      </c>
      <c r="J518" s="81">
        <f>AF518</f>
        <v>26.3302346170872</v>
      </c>
      <c r="K518" s="13"/>
      <c r="L518" s="13"/>
      <c r="M518" s="13"/>
      <c r="N518" s="13"/>
      <c r="O518" t="s" s="68">
        <v>1159</v>
      </c>
      <c r="P518" t="s" s="68">
        <v>1158</v>
      </c>
      <c r="Q518" t="s" s="78">
        <v>17</v>
      </c>
      <c r="R518" s="83">
        <f>100*S518</f>
        <v>21.9743249</v>
      </c>
      <c r="S518" s="35">
        <v>0.219743249</v>
      </c>
      <c r="T518" s="16"/>
      <c r="U518" s="37">
        <v>71645</v>
      </c>
      <c r="V518" s="37">
        <v>45180</v>
      </c>
      <c r="W518" s="37">
        <v>146</v>
      </c>
      <c r="X518" s="37">
        <v>6303</v>
      </c>
      <c r="Y518" s="37">
        <v>18199</v>
      </c>
      <c r="Z518" s="38">
        <f>100*Y518/$V518</f>
        <v>40.2810978308986</v>
      </c>
      <c r="AA518" s="37">
        <f>IF(Z518&gt;$V$8,1,0)</f>
        <v>0</v>
      </c>
      <c r="AB518" s="38">
        <f>IF($I518=Y$16,Z518,0)</f>
        <v>0</v>
      </c>
      <c r="AC518" s="37">
        <v>11896</v>
      </c>
      <c r="AD518" s="38">
        <f>100*AC518/$V518</f>
        <v>26.3302346170872</v>
      </c>
      <c r="AE518" s="37">
        <f>IF(AD518&gt;$V$8,1,0)</f>
        <v>0</v>
      </c>
      <c r="AF518" s="38">
        <f>IF($I518=AC$16,AD518,0)</f>
        <v>26.3302346170872</v>
      </c>
      <c r="AG518" s="37">
        <v>2080</v>
      </c>
      <c r="AH518" s="38">
        <f>100*AG518/$V518</f>
        <v>4.60380699424524</v>
      </c>
      <c r="AI518" s="37">
        <f>IF(AH518&gt;$V$8,1,0)</f>
        <v>0</v>
      </c>
      <c r="AJ518" s="38">
        <f>IF($I518=AG$16,AH518,0)</f>
        <v>0</v>
      </c>
      <c r="AK518" s="37">
        <v>9928</v>
      </c>
      <c r="AL518" s="38">
        <f>100*AK518/$V518</f>
        <v>21.9743249225321</v>
      </c>
      <c r="AM518" s="37">
        <f>IF(AL518&gt;$V$8,1,0)</f>
        <v>0</v>
      </c>
      <c r="AN518" s="38">
        <f>IF($I518=AK$16,AL518,0)</f>
        <v>0</v>
      </c>
      <c r="AO518" s="37">
        <v>2077</v>
      </c>
      <c r="AP518" s="38">
        <f>100*AO518/$V518</f>
        <v>4.59716688800354</v>
      </c>
      <c r="AQ518" s="37">
        <f>IF(AP518&gt;$V$8,1,0)</f>
        <v>0</v>
      </c>
      <c r="AR518" s="38">
        <f>IF($I518=AO$16,AP518,0)</f>
        <v>0</v>
      </c>
      <c r="AS518" s="37">
        <v>0</v>
      </c>
      <c r="AT518" s="38">
        <f>100*AS518/$V518</f>
        <v>0</v>
      </c>
      <c r="AU518" s="37">
        <f>IF(AT518&gt;$V$8,1,0)</f>
        <v>0</v>
      </c>
      <c r="AV518" s="38">
        <f>IF($I518=AS$16,AT518,0)</f>
        <v>0</v>
      </c>
      <c r="AW518" s="37">
        <v>0</v>
      </c>
      <c r="AX518" s="38">
        <f>100*AW518/$V518</f>
        <v>0</v>
      </c>
      <c r="AY518" s="37">
        <f>IF(AX518&gt;$V$8,1,0)</f>
        <v>0</v>
      </c>
      <c r="AZ518" s="38">
        <f>IF($I518=AW$16,AX518,0)</f>
        <v>0</v>
      </c>
      <c r="BA518" s="37">
        <v>0</v>
      </c>
      <c r="BB518" s="38">
        <f>100*BA518/$V518</f>
        <v>0</v>
      </c>
      <c r="BC518" s="37">
        <f>IF(BB518&gt;$V$8,1,0)</f>
        <v>0</v>
      </c>
      <c r="BD518" s="38">
        <f>IF($I518=BA$16,BB518,0)</f>
        <v>0</v>
      </c>
      <c r="BE518" s="37">
        <v>0</v>
      </c>
      <c r="BF518" s="38">
        <f>100*BE518/$V518</f>
        <v>0</v>
      </c>
      <c r="BG518" s="37">
        <f>IF(BF518&gt;$V$8,1,0)</f>
        <v>0</v>
      </c>
      <c r="BH518" s="38">
        <f>IF($I518=BE$16,BF518,0)</f>
        <v>0</v>
      </c>
      <c r="BI518" s="37">
        <v>0</v>
      </c>
      <c r="BJ518" s="38">
        <f>100*BI518/$V518</f>
        <v>0</v>
      </c>
      <c r="BK518" s="37">
        <f>IF(BJ518&gt;$V$8,1,0)</f>
        <v>0</v>
      </c>
      <c r="BL518" s="38">
        <f>IF($I518=BI$16,BJ518,0)</f>
        <v>0</v>
      </c>
      <c r="BM518" s="37">
        <v>0</v>
      </c>
      <c r="BN518" s="38">
        <f>100*BM518/$V518</f>
        <v>0</v>
      </c>
      <c r="BO518" s="37">
        <f>IF(BN518&gt;$V$8,1,0)</f>
        <v>0</v>
      </c>
      <c r="BP518" s="38">
        <f>IF($I518=BM$16,BN518,0)</f>
        <v>0</v>
      </c>
      <c r="BQ518" s="37">
        <v>0</v>
      </c>
      <c r="BR518" s="38">
        <f>100*BQ518/$V518</f>
        <v>0</v>
      </c>
      <c r="BS518" s="37">
        <f>IF(BR518&gt;$V$8,1,0)</f>
        <v>0</v>
      </c>
      <c r="BT518" s="38">
        <f>IF($I518=BQ$16,BR518,0)</f>
        <v>0</v>
      </c>
      <c r="BU518" s="37">
        <v>0</v>
      </c>
      <c r="BV518" s="38">
        <f>100*BU518/$V518</f>
        <v>0</v>
      </c>
      <c r="BW518" s="37">
        <f>IF(BV518&gt;$V$8,1,0)</f>
        <v>0</v>
      </c>
      <c r="BX518" s="38">
        <f>IF($I518=BU$16,BV518,0)</f>
        <v>0</v>
      </c>
      <c r="BY518" s="37">
        <v>647</v>
      </c>
      <c r="BZ518" s="37">
        <v>0</v>
      </c>
      <c r="CA518" s="16"/>
      <c r="CB518" s="20"/>
      <c r="CC518" s="21"/>
    </row>
    <row r="519" ht="15.75" customHeight="1">
      <c r="A519" t="s" s="32">
        <v>1160</v>
      </c>
      <c r="B519" t="s" s="71">
        <f>_xlfn.IFS(H519=0,F519,K519=1,I519,L519=1,Q519)</f>
        <v>5</v>
      </c>
      <c r="C519" s="72">
        <f>_xlfn.IFS(H519=0,G519,K519=1,J519,L519=1,R519)</f>
        <v>40.2692142647424</v>
      </c>
      <c r="D519" t="s" s="73">
        <v>1001</v>
      </c>
      <c r="E519" s="25"/>
      <c r="F519" t="s" s="74">
        <v>5</v>
      </c>
      <c r="G519" s="75">
        <f>Z519</f>
        <v>40.2692142647424</v>
      </c>
      <c r="H519" s="76">
        <f>K519+L519</f>
        <v>0</v>
      </c>
      <c r="I519" t="s" s="77">
        <v>9</v>
      </c>
      <c r="J519" s="75">
        <f>AF519</f>
        <v>26.5962011879757</v>
      </c>
      <c r="K519" s="25"/>
      <c r="L519" s="25"/>
      <c r="M519" s="25"/>
      <c r="N519" s="25"/>
      <c r="O519" t="s" s="73">
        <v>1161</v>
      </c>
      <c r="P519" t="s" s="73">
        <v>1160</v>
      </c>
      <c r="Q519" t="s" s="78">
        <v>17</v>
      </c>
      <c r="R519" s="79">
        <f>100*S519</f>
        <v>18.0296768</v>
      </c>
      <c r="S519" s="80">
        <v>0.180296768</v>
      </c>
      <c r="T519" s="28"/>
      <c r="U519" s="29">
        <v>73261</v>
      </c>
      <c r="V519" s="29">
        <v>44277</v>
      </c>
      <c r="W519" s="29">
        <v>134</v>
      </c>
      <c r="X519" s="29">
        <v>6054</v>
      </c>
      <c r="Y519" s="29">
        <v>17830</v>
      </c>
      <c r="Z519" s="31">
        <f>100*Y519/$V519</f>
        <v>40.2692142647424</v>
      </c>
      <c r="AA519" s="29">
        <f>IF(Z519&gt;$V$8,1,0)</f>
        <v>0</v>
      </c>
      <c r="AB519" s="31">
        <f>IF($I519=Y$16,Z519,0)</f>
        <v>0</v>
      </c>
      <c r="AC519" s="29">
        <v>11776</v>
      </c>
      <c r="AD519" s="31">
        <f>100*AC519/$V519</f>
        <v>26.5962011879757</v>
      </c>
      <c r="AE519" s="29">
        <f>IF(AD519&gt;$V$8,1,0)</f>
        <v>0</v>
      </c>
      <c r="AF519" s="31">
        <f>IF($I519=AC$16,AD519,0)</f>
        <v>26.5962011879757</v>
      </c>
      <c r="AG519" s="29">
        <v>4039</v>
      </c>
      <c r="AH519" s="31">
        <f>100*AG519/$V519</f>
        <v>9.12211757797502</v>
      </c>
      <c r="AI519" s="29">
        <f>IF(AH519&gt;$V$8,1,0)</f>
        <v>0</v>
      </c>
      <c r="AJ519" s="31">
        <f>IF($I519=AG$16,AH519,0)</f>
        <v>0</v>
      </c>
      <c r="AK519" s="29">
        <v>7983</v>
      </c>
      <c r="AL519" s="31">
        <f>100*AK519/$V519</f>
        <v>18.0296768073718</v>
      </c>
      <c r="AM519" s="29">
        <f>IF(AL519&gt;$V$8,1,0)</f>
        <v>0</v>
      </c>
      <c r="AN519" s="31">
        <f>IF($I519=AK$16,AL519,0)</f>
        <v>0</v>
      </c>
      <c r="AO519" s="29">
        <v>1948</v>
      </c>
      <c r="AP519" s="31">
        <f>100*AO519/$V519</f>
        <v>4.39957540032071</v>
      </c>
      <c r="AQ519" s="29">
        <f>IF(AP519&gt;$V$8,1,0)</f>
        <v>0</v>
      </c>
      <c r="AR519" s="31">
        <f>IF($I519=AO$16,AP519,0)</f>
        <v>0</v>
      </c>
      <c r="AS519" s="29">
        <v>0</v>
      </c>
      <c r="AT519" s="31">
        <f>100*AS519/$V519</f>
        <v>0</v>
      </c>
      <c r="AU519" s="29">
        <f>IF(AT519&gt;$V$8,1,0)</f>
        <v>0</v>
      </c>
      <c r="AV519" s="31">
        <f>IF($I519=AS$16,AT519,0)</f>
        <v>0</v>
      </c>
      <c r="AW519" s="29">
        <v>0</v>
      </c>
      <c r="AX519" s="31">
        <f>100*AW519/$V519</f>
        <v>0</v>
      </c>
      <c r="AY519" s="29">
        <f>IF(AX519&gt;$V$8,1,0)</f>
        <v>0</v>
      </c>
      <c r="AZ519" s="31">
        <f>IF($I519=AW$16,AX519,0)</f>
        <v>0</v>
      </c>
      <c r="BA519" s="29">
        <v>0</v>
      </c>
      <c r="BB519" s="31">
        <f>100*BA519/$V519</f>
        <v>0</v>
      </c>
      <c r="BC519" s="29">
        <f>IF(BB519&gt;$V$8,1,0)</f>
        <v>0</v>
      </c>
      <c r="BD519" s="31">
        <f>IF($I519=BA$16,BB519,0)</f>
        <v>0</v>
      </c>
      <c r="BE519" s="29">
        <v>0</v>
      </c>
      <c r="BF519" s="31">
        <f>100*BE519/$V519</f>
        <v>0</v>
      </c>
      <c r="BG519" s="29">
        <f>IF(BF519&gt;$V$8,1,0)</f>
        <v>0</v>
      </c>
      <c r="BH519" s="31">
        <f>IF($I519=BE$16,BF519,0)</f>
        <v>0</v>
      </c>
      <c r="BI519" s="29">
        <v>0</v>
      </c>
      <c r="BJ519" s="31">
        <f>100*BI519/$V519</f>
        <v>0</v>
      </c>
      <c r="BK519" s="29">
        <f>IF(BJ519&gt;$V$8,1,0)</f>
        <v>0</v>
      </c>
      <c r="BL519" s="31">
        <f>IF($I519=BI$16,BJ519,0)</f>
        <v>0</v>
      </c>
      <c r="BM519" s="29">
        <v>0</v>
      </c>
      <c r="BN519" s="31">
        <f>100*BM519/$V519</f>
        <v>0</v>
      </c>
      <c r="BO519" s="29">
        <f>IF(BN519&gt;$V$8,1,0)</f>
        <v>0</v>
      </c>
      <c r="BP519" s="31">
        <f>IF($I519=BM$16,BN519,0)</f>
        <v>0</v>
      </c>
      <c r="BQ519" s="29">
        <v>0</v>
      </c>
      <c r="BR519" s="31">
        <f>100*BQ519/$V519</f>
        <v>0</v>
      </c>
      <c r="BS519" s="29">
        <f>IF(BR519&gt;$V$8,1,0)</f>
        <v>0</v>
      </c>
      <c r="BT519" s="31">
        <f>IF($I519=BQ$16,BR519,0)</f>
        <v>0</v>
      </c>
      <c r="BU519" s="29">
        <v>0</v>
      </c>
      <c r="BV519" s="31">
        <f>100*BU519/$V519</f>
        <v>0</v>
      </c>
      <c r="BW519" s="29">
        <f>IF(BV519&gt;$V$8,1,0)</f>
        <v>0</v>
      </c>
      <c r="BX519" s="31">
        <f>IF($I519=BU$16,BV519,0)</f>
        <v>0</v>
      </c>
      <c r="BY519" s="29">
        <v>957</v>
      </c>
      <c r="BZ519" s="29">
        <v>0</v>
      </c>
      <c r="CA519" s="28"/>
      <c r="CB519" s="20"/>
      <c r="CC519" s="21"/>
    </row>
    <row r="520" ht="15.75" customHeight="1">
      <c r="A520" t="s" s="32">
        <v>1162</v>
      </c>
      <c r="B520" t="s" s="71">
        <f>_xlfn.IFS(H520=0,F520,K520=1,I520,L520=1,Q520)</f>
        <v>5</v>
      </c>
      <c r="C520" s="72">
        <f>_xlfn.IFS(H520=0,G520,K520=1,J520,L520=1,R520)</f>
        <v>40.2648712935153</v>
      </c>
      <c r="D520" t="s" s="68">
        <v>1001</v>
      </c>
      <c r="E520" s="13"/>
      <c r="F520" t="s" s="74">
        <v>5</v>
      </c>
      <c r="G520" s="81">
        <f>Z520</f>
        <v>40.2648712935153</v>
      </c>
      <c r="H520" s="82">
        <f>K520+L520</f>
        <v>0</v>
      </c>
      <c r="I520" t="s" s="77">
        <v>9</v>
      </c>
      <c r="J520" s="81">
        <f>AF520</f>
        <v>22.1330806910036</v>
      </c>
      <c r="K520" s="13"/>
      <c r="L520" s="13"/>
      <c r="M520" s="13"/>
      <c r="N520" s="13"/>
      <c r="O520" t="s" s="68">
        <v>1163</v>
      </c>
      <c r="P520" t="s" s="68">
        <v>1162</v>
      </c>
      <c r="Q520" t="s" s="78">
        <v>17</v>
      </c>
      <c r="R520" s="83">
        <f>100*S520</f>
        <v>19.0610575</v>
      </c>
      <c r="S520" s="35">
        <v>0.190610575</v>
      </c>
      <c r="T520" s="16"/>
      <c r="U520" s="37">
        <v>76624</v>
      </c>
      <c r="V520" s="37">
        <v>49609</v>
      </c>
      <c r="W520" s="37">
        <v>177</v>
      </c>
      <c r="X520" s="37">
        <v>8995</v>
      </c>
      <c r="Y520" s="37">
        <v>19975</v>
      </c>
      <c r="Z520" s="38">
        <f>100*Y520/$V520</f>
        <v>40.2648712935153</v>
      </c>
      <c r="AA520" s="37">
        <f>IF(Z520&gt;$V$8,1,0)</f>
        <v>0</v>
      </c>
      <c r="AB520" s="38">
        <f>IF($I520=Y$16,Z520,0)</f>
        <v>0</v>
      </c>
      <c r="AC520" s="37">
        <v>10980</v>
      </c>
      <c r="AD520" s="38">
        <f>100*AC520/$V520</f>
        <v>22.1330806910036</v>
      </c>
      <c r="AE520" s="37">
        <f>IF(AD520&gt;$V$8,1,0)</f>
        <v>0</v>
      </c>
      <c r="AF520" s="38">
        <f>IF($I520=AC$16,AD520,0)</f>
        <v>22.1330806910036</v>
      </c>
      <c r="AG520" s="37">
        <v>5131</v>
      </c>
      <c r="AH520" s="38">
        <f>100*AG520/$V520</f>
        <v>10.3428813320164</v>
      </c>
      <c r="AI520" s="37">
        <f>IF(AH520&gt;$V$8,1,0)</f>
        <v>0</v>
      </c>
      <c r="AJ520" s="38">
        <f>IF($I520=AG$16,AH520,0)</f>
        <v>0</v>
      </c>
      <c r="AK520" s="37">
        <v>9456</v>
      </c>
      <c r="AL520" s="38">
        <f>100*AK520/$V520</f>
        <v>19.0610574694108</v>
      </c>
      <c r="AM520" s="37">
        <f>IF(AL520&gt;$V$8,1,0)</f>
        <v>0</v>
      </c>
      <c r="AN520" s="38">
        <f>IF($I520=AK$16,AL520,0)</f>
        <v>0</v>
      </c>
      <c r="AO520" s="37">
        <v>3828</v>
      </c>
      <c r="AP520" s="38">
        <f>100*AO520/$V520</f>
        <v>7.71634179281985</v>
      </c>
      <c r="AQ520" s="37">
        <f>IF(AP520&gt;$V$8,1,0)</f>
        <v>0</v>
      </c>
      <c r="AR520" s="38">
        <f>IF($I520=AO$16,AP520,0)</f>
        <v>0</v>
      </c>
      <c r="AS520" s="37">
        <v>0</v>
      </c>
      <c r="AT520" s="38">
        <f>100*AS520/$V520</f>
        <v>0</v>
      </c>
      <c r="AU520" s="37">
        <f>IF(AT520&gt;$V$8,1,0)</f>
        <v>0</v>
      </c>
      <c r="AV520" s="38">
        <f>IF($I520=AS$16,AT520,0)</f>
        <v>0</v>
      </c>
      <c r="AW520" s="37">
        <v>0</v>
      </c>
      <c r="AX520" s="38">
        <f>100*AW520/$V520</f>
        <v>0</v>
      </c>
      <c r="AY520" s="37">
        <f>IF(AX520&gt;$V$8,1,0)</f>
        <v>0</v>
      </c>
      <c r="AZ520" s="38">
        <f>IF($I520=AW$16,AX520,0)</f>
        <v>0</v>
      </c>
      <c r="BA520" s="37">
        <v>0</v>
      </c>
      <c r="BB520" s="38">
        <f>100*BA520/$V520</f>
        <v>0</v>
      </c>
      <c r="BC520" s="37">
        <f>IF(BB520&gt;$V$8,1,0)</f>
        <v>0</v>
      </c>
      <c r="BD520" s="38">
        <f>IF($I520=BA$16,BB520,0)</f>
        <v>0</v>
      </c>
      <c r="BE520" s="37">
        <v>0</v>
      </c>
      <c r="BF520" s="38">
        <f>100*BE520/$V520</f>
        <v>0</v>
      </c>
      <c r="BG520" s="37">
        <f>IF(BF520&gt;$V$8,1,0)</f>
        <v>0</v>
      </c>
      <c r="BH520" s="38">
        <f>IF($I520=BE$16,BF520,0)</f>
        <v>0</v>
      </c>
      <c r="BI520" s="37">
        <v>0</v>
      </c>
      <c r="BJ520" s="38">
        <f>100*BI520/$V520</f>
        <v>0</v>
      </c>
      <c r="BK520" s="37">
        <f>IF(BJ520&gt;$V$8,1,0)</f>
        <v>0</v>
      </c>
      <c r="BL520" s="38">
        <f>IF($I520=BI$16,BJ520,0)</f>
        <v>0</v>
      </c>
      <c r="BM520" s="37">
        <v>0</v>
      </c>
      <c r="BN520" s="38">
        <f>100*BM520/$V520</f>
        <v>0</v>
      </c>
      <c r="BO520" s="37">
        <f>IF(BN520&gt;$V$8,1,0)</f>
        <v>0</v>
      </c>
      <c r="BP520" s="38">
        <f>IF($I520=BM$16,BN520,0)</f>
        <v>0</v>
      </c>
      <c r="BQ520" s="37">
        <v>0</v>
      </c>
      <c r="BR520" s="38">
        <f>100*BQ520/$V520</f>
        <v>0</v>
      </c>
      <c r="BS520" s="37">
        <f>IF(BR520&gt;$V$8,1,0)</f>
        <v>0</v>
      </c>
      <c r="BT520" s="38">
        <f>IF($I520=BQ$16,BR520,0)</f>
        <v>0</v>
      </c>
      <c r="BU520" s="37">
        <v>0</v>
      </c>
      <c r="BV520" s="38">
        <f>100*BU520/$V520</f>
        <v>0</v>
      </c>
      <c r="BW520" s="37">
        <f>IF(BV520&gt;$V$8,1,0)</f>
        <v>0</v>
      </c>
      <c r="BX520" s="38">
        <f>IF($I520=BU$16,BV520,0)</f>
        <v>0</v>
      </c>
      <c r="BY520" s="37">
        <v>0</v>
      </c>
      <c r="BZ520" s="37">
        <v>0</v>
      </c>
      <c r="CA520" s="16"/>
      <c r="CB520" s="20"/>
      <c r="CC520" s="21"/>
    </row>
    <row r="521" ht="15.75" customHeight="1">
      <c r="A521" t="s" s="32">
        <v>1164</v>
      </c>
      <c r="B521" t="s" s="71">
        <f>_xlfn.IFS(H521=0,F521,K521=1,I521,L521=1,Q521)</f>
        <v>5</v>
      </c>
      <c r="C521" s="72">
        <f>_xlfn.IFS(H521=0,G521,K521=1,J521,L521=1,R521)</f>
        <v>40.2481271380938</v>
      </c>
      <c r="D521" t="s" s="73">
        <v>1001</v>
      </c>
      <c r="E521" s="25"/>
      <c r="F521" t="s" s="74">
        <v>5</v>
      </c>
      <c r="G521" s="75">
        <f>Z521</f>
        <v>40.2481271380938</v>
      </c>
      <c r="H521" s="76">
        <f>K521+L521</f>
        <v>0</v>
      </c>
      <c r="I521" t="s" s="77">
        <v>9</v>
      </c>
      <c r="J521" s="75">
        <f>AF521</f>
        <v>36.7297449443554</v>
      </c>
      <c r="K521" s="25"/>
      <c r="L521" s="25"/>
      <c r="M521" s="25"/>
      <c r="N521" s="25"/>
      <c r="O521" t="s" s="73">
        <v>1165</v>
      </c>
      <c r="P521" t="s" s="73">
        <v>1164</v>
      </c>
      <c r="Q521" t="s" s="78">
        <v>17</v>
      </c>
      <c r="R521" s="79">
        <f>100*S521</f>
        <v>10.3537869</v>
      </c>
      <c r="S521" s="80">
        <v>0.103537869</v>
      </c>
      <c r="T521" s="28"/>
      <c r="U521" s="29">
        <v>74367</v>
      </c>
      <c r="V521" s="29">
        <v>46186</v>
      </c>
      <c r="W521" s="29">
        <v>175</v>
      </c>
      <c r="X521" s="29">
        <v>1625</v>
      </c>
      <c r="Y521" s="29">
        <v>18589</v>
      </c>
      <c r="Z521" s="31">
        <f>100*Y521/$V521</f>
        <v>40.2481271380938</v>
      </c>
      <c r="AA521" s="29">
        <f>IF(Z521&gt;$V$8,1,0)</f>
        <v>0</v>
      </c>
      <c r="AB521" s="31">
        <f>IF($I521=Y$16,Z521,0)</f>
        <v>0</v>
      </c>
      <c r="AC521" s="29">
        <v>16964</v>
      </c>
      <c r="AD521" s="31">
        <f>100*AC521/$V521</f>
        <v>36.7297449443554</v>
      </c>
      <c r="AE521" s="29">
        <f>IF(AD521&gt;$V$8,1,0)</f>
        <v>0</v>
      </c>
      <c r="AF521" s="31">
        <f>IF($I521=AC$16,AD521,0)</f>
        <v>36.7297449443554</v>
      </c>
      <c r="AG521" s="29">
        <v>970</v>
      </c>
      <c r="AH521" s="31">
        <f>100*AG521/$V521</f>
        <v>2.10020352487767</v>
      </c>
      <c r="AI521" s="29">
        <f>IF(AH521&gt;$V$8,1,0)</f>
        <v>0</v>
      </c>
      <c r="AJ521" s="31">
        <f>IF($I521=AG$16,AH521,0)</f>
        <v>0</v>
      </c>
      <c r="AK521" s="29">
        <v>4782</v>
      </c>
      <c r="AL521" s="31">
        <f>100*AK521/$V521</f>
        <v>10.3537868618196</v>
      </c>
      <c r="AM521" s="29">
        <f>IF(AL521&gt;$V$8,1,0)</f>
        <v>0</v>
      </c>
      <c r="AN521" s="31">
        <f>IF($I521=AK$16,AL521,0)</f>
        <v>0</v>
      </c>
      <c r="AO521" s="29">
        <v>2447</v>
      </c>
      <c r="AP521" s="31">
        <f>100*AO521/$V521</f>
        <v>5.29814229420171</v>
      </c>
      <c r="AQ521" s="29">
        <f>IF(AP521&gt;$V$8,1,0)</f>
        <v>0</v>
      </c>
      <c r="AR521" s="31">
        <f>IF($I521=AO$16,AP521,0)</f>
        <v>0</v>
      </c>
      <c r="AS521" s="29">
        <v>0</v>
      </c>
      <c r="AT521" s="31">
        <f>100*AS521/$V521</f>
        <v>0</v>
      </c>
      <c r="AU521" s="29">
        <f>IF(AT521&gt;$V$8,1,0)</f>
        <v>0</v>
      </c>
      <c r="AV521" s="31">
        <f>IF($I521=AS$16,AT521,0)</f>
        <v>0</v>
      </c>
      <c r="AW521" s="29">
        <v>0</v>
      </c>
      <c r="AX521" s="31">
        <f>100*AW521/$V521</f>
        <v>0</v>
      </c>
      <c r="AY521" s="29">
        <f>IF(AX521&gt;$V$8,1,0)</f>
        <v>0</v>
      </c>
      <c r="AZ521" s="31">
        <f>IF($I521=AW$16,AX521,0)</f>
        <v>0</v>
      </c>
      <c r="BA521" s="29">
        <v>0</v>
      </c>
      <c r="BB521" s="31">
        <f>100*BA521/$V521</f>
        <v>0</v>
      </c>
      <c r="BC521" s="29">
        <f>IF(BB521&gt;$V$8,1,0)</f>
        <v>0</v>
      </c>
      <c r="BD521" s="31">
        <f>IF($I521=BA$16,BB521,0)</f>
        <v>0</v>
      </c>
      <c r="BE521" s="29">
        <v>0</v>
      </c>
      <c r="BF521" s="31">
        <f>100*BE521/$V521</f>
        <v>0</v>
      </c>
      <c r="BG521" s="29">
        <f>IF(BF521&gt;$V$8,1,0)</f>
        <v>0</v>
      </c>
      <c r="BH521" s="31">
        <f>IF($I521=BE$16,BF521,0)</f>
        <v>0</v>
      </c>
      <c r="BI521" s="29">
        <v>0</v>
      </c>
      <c r="BJ521" s="31">
        <f>100*BI521/$V521</f>
        <v>0</v>
      </c>
      <c r="BK521" s="29">
        <f>IF(BJ521&gt;$V$8,1,0)</f>
        <v>0</v>
      </c>
      <c r="BL521" s="31">
        <f>IF($I521=BI$16,BJ521,0)</f>
        <v>0</v>
      </c>
      <c r="BM521" s="29">
        <v>0</v>
      </c>
      <c r="BN521" s="31">
        <f>100*BM521/$V521</f>
        <v>0</v>
      </c>
      <c r="BO521" s="29">
        <f>IF(BN521&gt;$V$8,1,0)</f>
        <v>0</v>
      </c>
      <c r="BP521" s="31">
        <f>IF($I521=BM$16,BN521,0)</f>
        <v>0</v>
      </c>
      <c r="BQ521" s="29">
        <v>0</v>
      </c>
      <c r="BR521" s="31">
        <f>100*BQ521/$V521</f>
        <v>0</v>
      </c>
      <c r="BS521" s="29">
        <f>IF(BR521&gt;$V$8,1,0)</f>
        <v>0</v>
      </c>
      <c r="BT521" s="31">
        <f>IF($I521=BQ$16,BR521,0)</f>
        <v>0</v>
      </c>
      <c r="BU521" s="29">
        <v>0</v>
      </c>
      <c r="BV521" s="31">
        <f>100*BU521/$V521</f>
        <v>0</v>
      </c>
      <c r="BW521" s="29">
        <f>IF(BV521&gt;$V$8,1,0)</f>
        <v>0</v>
      </c>
      <c r="BX521" s="31">
        <f>IF($I521=BU$16,BV521,0)</f>
        <v>0</v>
      </c>
      <c r="BY521" s="29">
        <v>115</v>
      </c>
      <c r="BZ521" s="29">
        <v>0</v>
      </c>
      <c r="CA521" s="28"/>
      <c r="CB521" s="20"/>
      <c r="CC521" s="21"/>
    </row>
    <row r="522" ht="15.75" customHeight="1">
      <c r="A522" t="s" s="32">
        <v>1166</v>
      </c>
      <c r="B522" t="s" s="71">
        <f>_xlfn.IFS(H522=0,F522,K522=1,I522,L522=1,Q522)</f>
        <v>5</v>
      </c>
      <c r="C522" s="72">
        <f>_xlfn.IFS(H522=0,G522,K522=1,J522,L522=1,R522)</f>
        <v>40.1918158567775</v>
      </c>
      <c r="D522" t="s" s="68">
        <v>1001</v>
      </c>
      <c r="E522" s="13"/>
      <c r="F522" t="s" s="74">
        <v>5</v>
      </c>
      <c r="G522" s="81">
        <f>Z522</f>
        <v>40.1918158567775</v>
      </c>
      <c r="H522" s="82">
        <f>K522+L522</f>
        <v>0</v>
      </c>
      <c r="I522" t="s" s="77">
        <v>13</v>
      </c>
      <c r="J522" s="81">
        <f>AJ522</f>
        <v>18.0252100840336</v>
      </c>
      <c r="K522" s="13"/>
      <c r="L522" s="13"/>
      <c r="M522" s="13"/>
      <c r="N522" s="13"/>
      <c r="O522" t="s" s="68">
        <v>1167</v>
      </c>
      <c r="P522" t="s" s="68">
        <v>1166</v>
      </c>
      <c r="Q522" t="s" s="78">
        <v>9</v>
      </c>
      <c r="R522" s="83">
        <f>100*S522</f>
        <v>17.8699306</v>
      </c>
      <c r="S522" s="35">
        <v>0.178699306</v>
      </c>
      <c r="T522" s="16"/>
      <c r="U522" s="37">
        <v>77969</v>
      </c>
      <c r="V522" s="37">
        <v>54740</v>
      </c>
      <c r="W522" s="37">
        <v>214</v>
      </c>
      <c r="X522" s="37">
        <v>12134</v>
      </c>
      <c r="Y522" s="37">
        <v>22001</v>
      </c>
      <c r="Z522" s="38">
        <f>100*Y522/$V522</f>
        <v>40.1918158567775</v>
      </c>
      <c r="AA522" s="37">
        <f>IF(Z522&gt;$V$8,1,0)</f>
        <v>0</v>
      </c>
      <c r="AB522" s="38">
        <f>IF($I522=Y$16,Z522,0)</f>
        <v>0</v>
      </c>
      <c r="AC522" s="37">
        <v>9782</v>
      </c>
      <c r="AD522" s="38">
        <f>100*AC522/$V522</f>
        <v>17.869930580928</v>
      </c>
      <c r="AE522" s="37">
        <f>IF(AD522&gt;$V$8,1,0)</f>
        <v>0</v>
      </c>
      <c r="AF522" s="38">
        <f>IF($I522=AC$16,AD522,0)</f>
        <v>0</v>
      </c>
      <c r="AG522" s="37">
        <v>9867</v>
      </c>
      <c r="AH522" s="38">
        <f>100*AG522/$V522</f>
        <v>18.0252100840336</v>
      </c>
      <c r="AI522" s="37">
        <f>IF(AH522&gt;$V$8,1,0)</f>
        <v>0</v>
      </c>
      <c r="AJ522" s="38">
        <f>IF($I522=AG$16,AH522,0)</f>
        <v>18.0252100840336</v>
      </c>
      <c r="AK522" s="37">
        <v>7391</v>
      </c>
      <c r="AL522" s="38">
        <f>100*AK522/$V522</f>
        <v>13.502009499452</v>
      </c>
      <c r="AM522" s="37">
        <f>IF(AL522&gt;$V$8,1,0)</f>
        <v>0</v>
      </c>
      <c r="AN522" s="38">
        <f>IF($I522=AK$16,AL522,0)</f>
        <v>0</v>
      </c>
      <c r="AO522" s="37">
        <v>5515</v>
      </c>
      <c r="AP522" s="38">
        <f>100*AO522/$V522</f>
        <v>10.0748995250274</v>
      </c>
      <c r="AQ522" s="37">
        <f>IF(AP522&gt;$V$8,1,0)</f>
        <v>0</v>
      </c>
      <c r="AR522" s="38">
        <f>IF($I522=AO$16,AP522,0)</f>
        <v>0</v>
      </c>
      <c r="AS522" s="37">
        <v>0</v>
      </c>
      <c r="AT522" s="38">
        <f>100*AS522/$V522</f>
        <v>0</v>
      </c>
      <c r="AU522" s="37">
        <f>IF(AT522&gt;$V$8,1,0)</f>
        <v>0</v>
      </c>
      <c r="AV522" s="38">
        <f>IF($I522=AS$16,AT522,0)</f>
        <v>0</v>
      </c>
      <c r="AW522" s="37">
        <v>0</v>
      </c>
      <c r="AX522" s="38">
        <f>100*AW522/$V522</f>
        <v>0</v>
      </c>
      <c r="AY522" s="37">
        <f>IF(AX522&gt;$V$8,1,0)</f>
        <v>0</v>
      </c>
      <c r="AZ522" s="38">
        <f>IF($I522=AW$16,AX522,0)</f>
        <v>0</v>
      </c>
      <c r="BA522" s="37">
        <v>0</v>
      </c>
      <c r="BB522" s="38">
        <f>100*BA522/$V522</f>
        <v>0</v>
      </c>
      <c r="BC522" s="37">
        <f>IF(BB522&gt;$V$8,1,0)</f>
        <v>0</v>
      </c>
      <c r="BD522" s="38">
        <f>IF($I522=BA$16,BB522,0)</f>
        <v>0</v>
      </c>
      <c r="BE522" s="37">
        <v>0</v>
      </c>
      <c r="BF522" s="38">
        <f>100*BE522/$V522</f>
        <v>0</v>
      </c>
      <c r="BG522" s="37">
        <f>IF(BF522&gt;$V$8,1,0)</f>
        <v>0</v>
      </c>
      <c r="BH522" s="38">
        <f>IF($I522=BE$16,BF522,0)</f>
        <v>0</v>
      </c>
      <c r="BI522" s="37">
        <v>0</v>
      </c>
      <c r="BJ522" s="38">
        <f>100*BI522/$V522</f>
        <v>0</v>
      </c>
      <c r="BK522" s="37">
        <f>IF(BJ522&gt;$V$8,1,0)</f>
        <v>0</v>
      </c>
      <c r="BL522" s="38">
        <f>IF($I522=BI$16,BJ522,0)</f>
        <v>0</v>
      </c>
      <c r="BM522" s="37">
        <v>0</v>
      </c>
      <c r="BN522" s="38">
        <f>100*BM522/$V522</f>
        <v>0</v>
      </c>
      <c r="BO522" s="37">
        <f>IF(BN522&gt;$V$8,1,0)</f>
        <v>0</v>
      </c>
      <c r="BP522" s="38">
        <f>IF($I522=BM$16,BN522,0)</f>
        <v>0</v>
      </c>
      <c r="BQ522" s="37">
        <v>0</v>
      </c>
      <c r="BR522" s="38">
        <f>100*BQ522/$V522</f>
        <v>0</v>
      </c>
      <c r="BS522" s="37">
        <f>IF(BR522&gt;$V$8,1,0)</f>
        <v>0</v>
      </c>
      <c r="BT522" s="38">
        <f>IF($I522=BQ$16,BR522,0)</f>
        <v>0</v>
      </c>
      <c r="BU522" s="37">
        <v>0</v>
      </c>
      <c r="BV522" s="38">
        <f>100*BU522/$V522</f>
        <v>0</v>
      </c>
      <c r="BW522" s="37">
        <f>IF(BV522&gt;$V$8,1,0)</f>
        <v>0</v>
      </c>
      <c r="BX522" s="38">
        <f>IF($I522=BU$16,BV522,0)</f>
        <v>0</v>
      </c>
      <c r="BY522" s="37">
        <v>503</v>
      </c>
      <c r="BZ522" s="37">
        <v>0</v>
      </c>
      <c r="CA522" s="16"/>
      <c r="CB522" s="20"/>
      <c r="CC522" s="21"/>
    </row>
    <row r="523" ht="15.75" customHeight="1">
      <c r="A523" t="s" s="32">
        <v>1168</v>
      </c>
      <c r="B523" t="s" s="71">
        <f>_xlfn.IFS(H523=0,F523,K523=1,I523,L523=1,Q523)</f>
        <v>13</v>
      </c>
      <c r="C523" s="72">
        <f>_xlfn.IFS(H523=0,G523,K523=1,J523,L523=1,R523)</f>
        <v>40.1491927243</v>
      </c>
      <c r="D523" t="s" s="73">
        <v>1001</v>
      </c>
      <c r="E523" s="25"/>
      <c r="F523" t="s" s="74">
        <v>13</v>
      </c>
      <c r="G523" s="75">
        <f>AH523</f>
        <v>40.1491927243</v>
      </c>
      <c r="H523" s="76">
        <f>K523+L523</f>
        <v>0</v>
      </c>
      <c r="I523" t="s" s="77">
        <v>5</v>
      </c>
      <c r="J523" s="75">
        <f>AB523</f>
        <v>35.2912323727774</v>
      </c>
      <c r="K523" s="25"/>
      <c r="L523" s="25"/>
      <c r="M523" s="25"/>
      <c r="N523" s="25"/>
      <c r="O523" t="s" s="73">
        <v>1169</v>
      </c>
      <c r="P523" t="s" s="73">
        <v>1168</v>
      </c>
      <c r="Q523" t="s" s="78">
        <v>17</v>
      </c>
      <c r="R523" s="79">
        <f>100*S523</f>
        <v>10.9482935</v>
      </c>
      <c r="S523" s="80">
        <v>0.109482935</v>
      </c>
      <c r="T523" s="28"/>
      <c r="U523" s="29">
        <v>71982</v>
      </c>
      <c r="V523" s="29">
        <v>48930</v>
      </c>
      <c r="W523" s="29">
        <v>173</v>
      </c>
      <c r="X523" s="29">
        <v>2377</v>
      </c>
      <c r="Y523" s="29">
        <v>17268</v>
      </c>
      <c r="Z523" s="31">
        <f>100*Y523/$V523</f>
        <v>35.2912323727774</v>
      </c>
      <c r="AA523" s="29">
        <f>IF(Z523&gt;$V$8,1,0)</f>
        <v>0</v>
      </c>
      <c r="AB523" s="31">
        <f>IF($I523=Y$16,Z523,0)</f>
        <v>35.2912323727774</v>
      </c>
      <c r="AC523" s="29">
        <v>3662</v>
      </c>
      <c r="AD523" s="31">
        <f>100*AC523/$V523</f>
        <v>7.48416104639281</v>
      </c>
      <c r="AE523" s="29">
        <f>IF(AD523&gt;$V$8,1,0)</f>
        <v>0</v>
      </c>
      <c r="AF523" s="31">
        <f>IF($I523=AC$16,AD523,0)</f>
        <v>0</v>
      </c>
      <c r="AG523" s="29">
        <v>19645</v>
      </c>
      <c r="AH523" s="31">
        <f>100*AG523/$V523</f>
        <v>40.1491927243</v>
      </c>
      <c r="AI523" s="29">
        <f>IF(AH523&gt;$V$8,1,0)</f>
        <v>0</v>
      </c>
      <c r="AJ523" s="31">
        <f>IF($I523=AG$16,AH523,0)</f>
        <v>0</v>
      </c>
      <c r="AK523" s="29">
        <v>5357</v>
      </c>
      <c r="AL523" s="31">
        <f>100*AK523/$V523</f>
        <v>10.9482934804823</v>
      </c>
      <c r="AM523" s="29">
        <f>IF(AL523&gt;$V$8,1,0)</f>
        <v>0</v>
      </c>
      <c r="AN523" s="31">
        <f>IF($I523=AK$16,AL523,0)</f>
        <v>0</v>
      </c>
      <c r="AO523" s="29">
        <v>2714</v>
      </c>
      <c r="AP523" s="31">
        <f>100*AO523/$V523</f>
        <v>5.54669936644186</v>
      </c>
      <c r="AQ523" s="29">
        <f>IF(AP523&gt;$V$8,1,0)</f>
        <v>0</v>
      </c>
      <c r="AR523" s="31">
        <f>IF($I523=AO$16,AP523,0)</f>
        <v>0</v>
      </c>
      <c r="AS523" s="29">
        <v>0</v>
      </c>
      <c r="AT523" s="31">
        <f>100*AS523/$V523</f>
        <v>0</v>
      </c>
      <c r="AU523" s="29">
        <f>IF(AT523&gt;$V$8,1,0)</f>
        <v>0</v>
      </c>
      <c r="AV523" s="31">
        <f>IF($I523=AS$16,AT523,0)</f>
        <v>0</v>
      </c>
      <c r="AW523" s="29">
        <v>0</v>
      </c>
      <c r="AX523" s="31">
        <f>100*AW523/$V523</f>
        <v>0</v>
      </c>
      <c r="AY523" s="29">
        <f>IF(AX523&gt;$V$8,1,0)</f>
        <v>0</v>
      </c>
      <c r="AZ523" s="31">
        <f>IF($I523=AW$16,AX523,0)</f>
        <v>0</v>
      </c>
      <c r="BA523" s="29">
        <v>0</v>
      </c>
      <c r="BB523" s="31">
        <f>100*BA523/$V523</f>
        <v>0</v>
      </c>
      <c r="BC523" s="29">
        <f>IF(BB523&gt;$V$8,1,0)</f>
        <v>0</v>
      </c>
      <c r="BD523" s="31">
        <f>IF($I523=BA$16,BB523,0)</f>
        <v>0</v>
      </c>
      <c r="BE523" s="29">
        <v>0</v>
      </c>
      <c r="BF523" s="31">
        <f>100*BE523/$V523</f>
        <v>0</v>
      </c>
      <c r="BG523" s="29">
        <f>IF(BF523&gt;$V$8,1,0)</f>
        <v>0</v>
      </c>
      <c r="BH523" s="31">
        <f>IF($I523=BE$16,BF523,0)</f>
        <v>0</v>
      </c>
      <c r="BI523" s="29">
        <v>0</v>
      </c>
      <c r="BJ523" s="31">
        <f>100*BI523/$V523</f>
        <v>0</v>
      </c>
      <c r="BK523" s="29">
        <f>IF(BJ523&gt;$V$8,1,0)</f>
        <v>0</v>
      </c>
      <c r="BL523" s="31">
        <f>IF($I523=BI$16,BJ523,0)</f>
        <v>0</v>
      </c>
      <c r="BM523" s="29">
        <v>0</v>
      </c>
      <c r="BN523" s="31">
        <f>100*BM523/$V523</f>
        <v>0</v>
      </c>
      <c r="BO523" s="29">
        <f>IF(BN523&gt;$V$8,1,0)</f>
        <v>0</v>
      </c>
      <c r="BP523" s="31">
        <f>IF($I523=BM$16,BN523,0)</f>
        <v>0</v>
      </c>
      <c r="BQ523" s="29">
        <v>0</v>
      </c>
      <c r="BR523" s="31">
        <f>100*BQ523/$V523</f>
        <v>0</v>
      </c>
      <c r="BS523" s="29">
        <f>IF(BR523&gt;$V$8,1,0)</f>
        <v>0</v>
      </c>
      <c r="BT523" s="31">
        <f>IF($I523=BQ$16,BR523,0)</f>
        <v>0</v>
      </c>
      <c r="BU523" s="29">
        <v>0</v>
      </c>
      <c r="BV523" s="31">
        <f>100*BU523/$V523</f>
        <v>0</v>
      </c>
      <c r="BW523" s="29">
        <f>IF(BV523&gt;$V$8,1,0)</f>
        <v>0</v>
      </c>
      <c r="BX523" s="31">
        <f>IF($I523=BU$16,BV523,0)</f>
        <v>0</v>
      </c>
      <c r="BY523" s="29">
        <v>883</v>
      </c>
      <c r="BZ523" s="29">
        <v>0</v>
      </c>
      <c r="CA523" s="28"/>
      <c r="CB523" s="20"/>
      <c r="CC523" s="21"/>
    </row>
    <row r="524" ht="15.75" customHeight="1">
      <c r="A524" t="s" s="32">
        <v>1170</v>
      </c>
      <c r="B524" t="s" s="71">
        <f>_xlfn.IFS(H524=0,F524,K524=1,I524,L524=1,Q524)</f>
        <v>25</v>
      </c>
      <c r="C524" s="72">
        <f>_xlfn.IFS(H524=0,G524,K524=1,J524,L524=1,R524)</f>
        <v>40.0123558484349</v>
      </c>
      <c r="D524" t="s" s="68">
        <v>1001</v>
      </c>
      <c r="E524" s="13"/>
      <c r="F524" t="s" s="74">
        <v>25</v>
      </c>
      <c r="G524" s="81">
        <f>AT524</f>
        <v>40.0123558484349</v>
      </c>
      <c r="H524" s="82">
        <f>K524+L524</f>
        <v>0</v>
      </c>
      <c r="I524" t="s" s="77">
        <v>9</v>
      </c>
      <c r="J524" s="81">
        <f>AF524</f>
        <v>38.2748146622735</v>
      </c>
      <c r="K524" s="13"/>
      <c r="L524" s="13"/>
      <c r="M524" s="13"/>
      <c r="N524" s="13"/>
      <c r="O524" t="s" s="68">
        <v>1171</v>
      </c>
      <c r="P524" t="s" s="68">
        <v>1170</v>
      </c>
      <c r="Q524" t="s" s="78">
        <v>13</v>
      </c>
      <c r="R524" s="83">
        <f>100*S524</f>
        <v>6.1830725</v>
      </c>
      <c r="S524" s="35">
        <v>0.061830725</v>
      </c>
      <c r="T524" s="16"/>
      <c r="U524" s="37">
        <v>74221</v>
      </c>
      <c r="V524" s="37">
        <v>38848</v>
      </c>
      <c r="W524" s="37">
        <v>153</v>
      </c>
      <c r="X524" s="37">
        <v>675</v>
      </c>
      <c r="Y524" s="37">
        <v>1569</v>
      </c>
      <c r="Z524" s="38">
        <f>100*Y524/$V524</f>
        <v>4.03881795716639</v>
      </c>
      <c r="AA524" s="37">
        <f>IF(Z524&gt;$V$8,1,0)</f>
        <v>0</v>
      </c>
      <c r="AB524" s="38">
        <f>IF($I524=Y$16,Z524,0)</f>
        <v>0</v>
      </c>
      <c r="AC524" s="37">
        <v>14869</v>
      </c>
      <c r="AD524" s="38">
        <f>100*AC524/$V524</f>
        <v>38.2748146622735</v>
      </c>
      <c r="AE524" s="37">
        <f>IF(AD524&gt;$V$8,1,0)</f>
        <v>0</v>
      </c>
      <c r="AF524" s="38">
        <f>IF($I524=AC$16,AD524,0)</f>
        <v>38.2748146622735</v>
      </c>
      <c r="AG524" s="37">
        <v>2402</v>
      </c>
      <c r="AH524" s="38">
        <f>100*AG524/$V524</f>
        <v>6.18307248764415</v>
      </c>
      <c r="AI524" s="37">
        <f>IF(AH524&gt;$V$8,1,0)</f>
        <v>0</v>
      </c>
      <c r="AJ524" s="38">
        <f>IF($I524=AG$16,AH524,0)</f>
        <v>0</v>
      </c>
      <c r="AK524" s="37">
        <v>2363</v>
      </c>
      <c r="AL524" s="38">
        <f>100*AK524/$V524</f>
        <v>6.08268121911038</v>
      </c>
      <c r="AM524" s="37">
        <f>IF(AL524&gt;$V$8,1,0)</f>
        <v>0</v>
      </c>
      <c r="AN524" s="38">
        <f>IF($I524=AK$16,AL524,0)</f>
        <v>0</v>
      </c>
      <c r="AO524" s="37">
        <v>0</v>
      </c>
      <c r="AP524" s="38">
        <f>100*AO524/$V524</f>
        <v>0</v>
      </c>
      <c r="AQ524" s="37">
        <f>IF(AP524&gt;$V$8,1,0)</f>
        <v>0</v>
      </c>
      <c r="AR524" s="38">
        <f>IF($I524=AO$16,AP524,0)</f>
        <v>0</v>
      </c>
      <c r="AS524" s="37">
        <v>15544</v>
      </c>
      <c r="AT524" s="38">
        <f>100*AS524/$V524</f>
        <v>40.0123558484349</v>
      </c>
      <c r="AU524" s="37">
        <f>IF(AT524&gt;$V$8,1,0)</f>
        <v>0</v>
      </c>
      <c r="AV524" s="38">
        <f>IF($I524=AS$16,AT524,0)</f>
        <v>0</v>
      </c>
      <c r="AW524" s="37">
        <v>0</v>
      </c>
      <c r="AX524" s="38">
        <f>100*AW524/$V524</f>
        <v>0</v>
      </c>
      <c r="AY524" s="37">
        <f>IF(AX524&gt;$V$8,1,0)</f>
        <v>0</v>
      </c>
      <c r="AZ524" s="38">
        <f>IF($I524=AW$16,AX524,0)</f>
        <v>0</v>
      </c>
      <c r="BA524" s="37">
        <v>0</v>
      </c>
      <c r="BB524" s="38">
        <f>100*BA524/$V524</f>
        <v>0</v>
      </c>
      <c r="BC524" s="37">
        <f>IF(BB524&gt;$V$8,1,0)</f>
        <v>0</v>
      </c>
      <c r="BD524" s="38">
        <f>IF($I524=BA$16,BB524,0)</f>
        <v>0</v>
      </c>
      <c r="BE524" s="37">
        <v>0</v>
      </c>
      <c r="BF524" s="38">
        <f>100*BE524/$V524</f>
        <v>0</v>
      </c>
      <c r="BG524" s="37">
        <f>IF(BF524&gt;$V$8,1,0)</f>
        <v>0</v>
      </c>
      <c r="BH524" s="38">
        <f>IF($I524=BE$16,BF524,0)</f>
        <v>0</v>
      </c>
      <c r="BI524" s="37">
        <v>0</v>
      </c>
      <c r="BJ524" s="38">
        <f>100*BI524/$V524</f>
        <v>0</v>
      </c>
      <c r="BK524" s="37">
        <f>IF(BJ524&gt;$V$8,1,0)</f>
        <v>0</v>
      </c>
      <c r="BL524" s="38">
        <f>IF($I524=BI$16,BJ524,0)</f>
        <v>0</v>
      </c>
      <c r="BM524" s="37">
        <v>0</v>
      </c>
      <c r="BN524" s="38">
        <f>100*BM524/$V524</f>
        <v>0</v>
      </c>
      <c r="BO524" s="37">
        <f>IF(BN524&gt;$V$8,1,0)</f>
        <v>0</v>
      </c>
      <c r="BP524" s="38">
        <f>IF($I524=BM$16,BN524,0)</f>
        <v>0</v>
      </c>
      <c r="BQ524" s="37">
        <v>0</v>
      </c>
      <c r="BR524" s="38">
        <f>100*BQ524/$V524</f>
        <v>0</v>
      </c>
      <c r="BS524" s="37">
        <f>IF(BR524&gt;$V$8,1,0)</f>
        <v>0</v>
      </c>
      <c r="BT524" s="38">
        <f>IF($I524=BQ$16,BR524,0)</f>
        <v>0</v>
      </c>
      <c r="BU524" s="37">
        <v>0</v>
      </c>
      <c r="BV524" s="38">
        <f>100*BU524/$V524</f>
        <v>0</v>
      </c>
      <c r="BW524" s="37">
        <f>IF(BV524&gt;$V$8,1,0)</f>
        <v>0</v>
      </c>
      <c r="BX524" s="38">
        <f>IF($I524=BU$16,BV524,0)</f>
        <v>0</v>
      </c>
      <c r="BY524" s="37">
        <v>1895</v>
      </c>
      <c r="BZ524" s="37">
        <v>0</v>
      </c>
      <c r="CA524" s="16"/>
      <c r="CB524" s="20"/>
      <c r="CC524" s="21"/>
    </row>
    <row r="525" ht="15.75" customHeight="1">
      <c r="A525" t="s" s="32">
        <v>1172</v>
      </c>
      <c r="B525" t="s" s="71">
        <f>_xlfn.IFS(H525=0,F525,K525=1,I525,L525=1,Q525)</f>
        <v>5</v>
      </c>
      <c r="C525" s="72">
        <f>_xlfn.IFS(H525=0,G525,K525=1,J525,L525=1,R525)</f>
        <v>40.0117461217546</v>
      </c>
      <c r="D525" t="s" s="73">
        <v>1001</v>
      </c>
      <c r="E525" s="25"/>
      <c r="F525" t="s" s="74">
        <v>5</v>
      </c>
      <c r="G525" s="75">
        <f>Z525</f>
        <v>40.0117461217546</v>
      </c>
      <c r="H525" s="76">
        <f>K525+L525</f>
        <v>0</v>
      </c>
      <c r="I525" t="s" s="77">
        <v>9</v>
      </c>
      <c r="J525" s="75">
        <f>AF525</f>
        <v>35.3274737737454</v>
      </c>
      <c r="K525" s="25"/>
      <c r="L525" s="25"/>
      <c r="M525" s="25"/>
      <c r="N525" s="25"/>
      <c r="O525" t="s" s="73">
        <v>1173</v>
      </c>
      <c r="P525" t="s" s="73">
        <v>1172</v>
      </c>
      <c r="Q525" t="s" s="78">
        <v>13</v>
      </c>
      <c r="R525" s="79">
        <f>100*S525</f>
        <v>8.878447899999999</v>
      </c>
      <c r="S525" s="80">
        <v>0.088784479</v>
      </c>
      <c r="T525" s="28"/>
      <c r="U525" s="29">
        <v>74889</v>
      </c>
      <c r="V525" s="29">
        <v>49378</v>
      </c>
      <c r="W525" s="29">
        <v>159</v>
      </c>
      <c r="X525" s="29">
        <v>2313</v>
      </c>
      <c r="Y525" s="29">
        <v>19757</v>
      </c>
      <c r="Z525" s="31">
        <f>100*Y525/$V525</f>
        <v>40.0117461217546</v>
      </c>
      <c r="AA525" s="29">
        <f>IF(Z525&gt;$V$8,1,0)</f>
        <v>0</v>
      </c>
      <c r="AB525" s="31">
        <f>IF($I525=Y$16,Z525,0)</f>
        <v>0</v>
      </c>
      <c r="AC525" s="29">
        <v>17444</v>
      </c>
      <c r="AD525" s="31">
        <f>100*AC525/$V525</f>
        <v>35.3274737737454</v>
      </c>
      <c r="AE525" s="29">
        <f>IF(AD525&gt;$V$8,1,0)</f>
        <v>0</v>
      </c>
      <c r="AF525" s="31">
        <f>IF($I525=AC$16,AD525,0)</f>
        <v>35.3274737737454</v>
      </c>
      <c r="AG525" s="29">
        <v>4384</v>
      </c>
      <c r="AH525" s="31">
        <f>100*AG525/$V525</f>
        <v>8.878447891773661</v>
      </c>
      <c r="AI525" s="29">
        <f>IF(AH525&gt;$V$8,1,0)</f>
        <v>0</v>
      </c>
      <c r="AJ525" s="31">
        <f>IF($I525=AG$16,AH525,0)</f>
        <v>0</v>
      </c>
      <c r="AK525" s="29">
        <v>4149</v>
      </c>
      <c r="AL525" s="31">
        <f>100*AK525/$V525</f>
        <v>8.402527441370649</v>
      </c>
      <c r="AM525" s="29">
        <f>IF(AL525&gt;$V$8,1,0)</f>
        <v>0</v>
      </c>
      <c r="AN525" s="31">
        <f>IF($I525=AK$16,AL525,0)</f>
        <v>0</v>
      </c>
      <c r="AO525" s="29">
        <v>2859</v>
      </c>
      <c r="AP525" s="31">
        <f>100*AO525/$V525</f>
        <v>5.790027947669</v>
      </c>
      <c r="AQ525" s="29">
        <f>IF(AP525&gt;$V$8,1,0)</f>
        <v>0</v>
      </c>
      <c r="AR525" s="31">
        <f>IF($I525=AO$16,AP525,0)</f>
        <v>0</v>
      </c>
      <c r="AS525" s="29">
        <v>0</v>
      </c>
      <c r="AT525" s="31">
        <f>100*AS525/$V525</f>
        <v>0</v>
      </c>
      <c r="AU525" s="29">
        <f>IF(AT525&gt;$V$8,1,0)</f>
        <v>0</v>
      </c>
      <c r="AV525" s="31">
        <f>IF($I525=AS$16,AT525,0)</f>
        <v>0</v>
      </c>
      <c r="AW525" s="29">
        <v>0</v>
      </c>
      <c r="AX525" s="31">
        <f>100*AW525/$V525</f>
        <v>0</v>
      </c>
      <c r="AY525" s="29">
        <f>IF(AX525&gt;$V$8,1,0)</f>
        <v>0</v>
      </c>
      <c r="AZ525" s="31">
        <f>IF($I525=AW$16,AX525,0)</f>
        <v>0</v>
      </c>
      <c r="BA525" s="29">
        <v>0</v>
      </c>
      <c r="BB525" s="31">
        <f>100*BA525/$V525</f>
        <v>0</v>
      </c>
      <c r="BC525" s="29">
        <f>IF(BB525&gt;$V$8,1,0)</f>
        <v>0</v>
      </c>
      <c r="BD525" s="31">
        <f>IF($I525=BA$16,BB525,0)</f>
        <v>0</v>
      </c>
      <c r="BE525" s="29">
        <v>0</v>
      </c>
      <c r="BF525" s="31">
        <f>100*BE525/$V525</f>
        <v>0</v>
      </c>
      <c r="BG525" s="29">
        <f>IF(BF525&gt;$V$8,1,0)</f>
        <v>0</v>
      </c>
      <c r="BH525" s="31">
        <f>IF($I525=BE$16,BF525,0)</f>
        <v>0</v>
      </c>
      <c r="BI525" s="29">
        <v>0</v>
      </c>
      <c r="BJ525" s="31">
        <f>100*BI525/$V525</f>
        <v>0</v>
      </c>
      <c r="BK525" s="29">
        <f>IF(BJ525&gt;$V$8,1,0)</f>
        <v>0</v>
      </c>
      <c r="BL525" s="31">
        <f>IF($I525=BI$16,BJ525,0)</f>
        <v>0</v>
      </c>
      <c r="BM525" s="29">
        <v>0</v>
      </c>
      <c r="BN525" s="31">
        <f>100*BM525/$V525</f>
        <v>0</v>
      </c>
      <c r="BO525" s="29">
        <f>IF(BN525&gt;$V$8,1,0)</f>
        <v>0</v>
      </c>
      <c r="BP525" s="31">
        <f>IF($I525=BM$16,BN525,0)</f>
        <v>0</v>
      </c>
      <c r="BQ525" s="29">
        <v>0</v>
      </c>
      <c r="BR525" s="31">
        <f>100*BQ525/$V525</f>
        <v>0</v>
      </c>
      <c r="BS525" s="29">
        <f>IF(BR525&gt;$V$8,1,0)</f>
        <v>0</v>
      </c>
      <c r="BT525" s="31">
        <f>IF($I525=BQ$16,BR525,0)</f>
        <v>0</v>
      </c>
      <c r="BU525" s="29">
        <v>0</v>
      </c>
      <c r="BV525" s="31">
        <f>100*BU525/$V525</f>
        <v>0</v>
      </c>
      <c r="BW525" s="29">
        <f>IF(BV525&gt;$V$8,1,0)</f>
        <v>0</v>
      </c>
      <c r="BX525" s="31">
        <f>IF($I525=BU$16,BV525,0)</f>
        <v>0</v>
      </c>
      <c r="BY525" s="29">
        <v>0</v>
      </c>
      <c r="BZ525" s="29">
        <v>0</v>
      </c>
      <c r="CA525" s="28"/>
      <c r="CB525" s="20"/>
      <c r="CC525" s="21"/>
    </row>
    <row r="526" ht="15.75" customHeight="1">
      <c r="A526" t="s" s="32">
        <v>1174</v>
      </c>
      <c r="B526" t="s" s="71">
        <f>_xlfn.IFS(H526=0,F526,K526=1,I526,L526=1,Q526)</f>
        <v>13</v>
      </c>
      <c r="C526" s="72">
        <f>_xlfn.IFS(H526=0,G526,K526=1,J526,L526=1,R526)</f>
        <v>39.8572442621658</v>
      </c>
      <c r="D526" t="s" s="68">
        <v>1001</v>
      </c>
      <c r="E526" s="13"/>
      <c r="F526" t="s" s="74">
        <v>13</v>
      </c>
      <c r="G526" s="81">
        <f>AH526</f>
        <v>39.8572442621658</v>
      </c>
      <c r="H526" s="82">
        <f>K526+L526</f>
        <v>0</v>
      </c>
      <c r="I526" t="s" s="77">
        <v>5</v>
      </c>
      <c r="J526" s="81">
        <f>AB526</f>
        <v>30.4854483792097</v>
      </c>
      <c r="K526" s="13"/>
      <c r="L526" s="13"/>
      <c r="M526" s="13"/>
      <c r="N526" s="13"/>
      <c r="O526" t="s" s="68">
        <v>1175</v>
      </c>
      <c r="P526" t="s" s="68">
        <v>1174</v>
      </c>
      <c r="Q526" t="s" s="78">
        <v>17</v>
      </c>
      <c r="R526" s="83">
        <f>100*S526</f>
        <v>13.3172963</v>
      </c>
      <c r="S526" s="35">
        <v>0.133172963</v>
      </c>
      <c r="T526" s="16"/>
      <c r="U526" s="37">
        <v>76970</v>
      </c>
      <c r="V526" s="37">
        <v>50716</v>
      </c>
      <c r="W526" s="37">
        <v>139</v>
      </c>
      <c r="X526" s="37">
        <v>4753</v>
      </c>
      <c r="Y526" s="37">
        <v>15461</v>
      </c>
      <c r="Z526" s="38">
        <f>100*Y526/$V526</f>
        <v>30.4854483792097</v>
      </c>
      <c r="AA526" s="37">
        <f>IF(Z526&gt;$V$8,1,0)</f>
        <v>0</v>
      </c>
      <c r="AB526" s="38">
        <f>IF($I526=Y$16,Z526,0)</f>
        <v>30.4854483792097</v>
      </c>
      <c r="AC526" s="37">
        <v>6108</v>
      </c>
      <c r="AD526" s="38">
        <f>100*AC526/$V526</f>
        <v>12.0435365565108</v>
      </c>
      <c r="AE526" s="37">
        <f>IF(AD526&gt;$V$8,1,0)</f>
        <v>0</v>
      </c>
      <c r="AF526" s="38">
        <f>IF($I526=AC$16,AD526,0)</f>
        <v>0</v>
      </c>
      <c r="AG526" s="37">
        <v>20214</v>
      </c>
      <c r="AH526" s="38">
        <f>100*AG526/$V526</f>
        <v>39.8572442621658</v>
      </c>
      <c r="AI526" s="37">
        <f>IF(AH526&gt;$V$8,1,0)</f>
        <v>0</v>
      </c>
      <c r="AJ526" s="38">
        <f>IF($I526=AG$16,AH526,0)</f>
        <v>0</v>
      </c>
      <c r="AK526" s="37">
        <v>6754</v>
      </c>
      <c r="AL526" s="38">
        <f>100*AK526/$V526</f>
        <v>13.3172963167442</v>
      </c>
      <c r="AM526" s="37">
        <f>IF(AL526&gt;$V$8,1,0)</f>
        <v>0</v>
      </c>
      <c r="AN526" s="38">
        <f>IF($I526=AK$16,AL526,0)</f>
        <v>0</v>
      </c>
      <c r="AO526" s="37">
        <v>1588</v>
      </c>
      <c r="AP526" s="38">
        <f>100*AO526/$V526</f>
        <v>3.13116176354602</v>
      </c>
      <c r="AQ526" s="37">
        <f>IF(AP526&gt;$V$8,1,0)</f>
        <v>0</v>
      </c>
      <c r="AR526" s="38">
        <f>IF($I526=AO$16,AP526,0)</f>
        <v>0</v>
      </c>
      <c r="AS526" s="37">
        <v>0</v>
      </c>
      <c r="AT526" s="38">
        <f>100*AS526/$V526</f>
        <v>0</v>
      </c>
      <c r="AU526" s="37">
        <f>IF(AT526&gt;$V$8,1,0)</f>
        <v>0</v>
      </c>
      <c r="AV526" s="38">
        <f>IF($I526=AS$16,AT526,0)</f>
        <v>0</v>
      </c>
      <c r="AW526" s="37">
        <v>0</v>
      </c>
      <c r="AX526" s="38">
        <f>100*AW526/$V526</f>
        <v>0</v>
      </c>
      <c r="AY526" s="37">
        <f>IF(AX526&gt;$V$8,1,0)</f>
        <v>0</v>
      </c>
      <c r="AZ526" s="38">
        <f>IF($I526=AW$16,AX526,0)</f>
        <v>0</v>
      </c>
      <c r="BA526" s="37">
        <v>0</v>
      </c>
      <c r="BB526" s="38">
        <f>100*BA526/$V526</f>
        <v>0</v>
      </c>
      <c r="BC526" s="37">
        <f>IF(BB526&gt;$V$8,1,0)</f>
        <v>0</v>
      </c>
      <c r="BD526" s="38">
        <f>IF($I526=BA$16,BB526,0)</f>
        <v>0</v>
      </c>
      <c r="BE526" s="37">
        <v>0</v>
      </c>
      <c r="BF526" s="38">
        <f>100*BE526/$V526</f>
        <v>0</v>
      </c>
      <c r="BG526" s="37">
        <f>IF(BF526&gt;$V$8,1,0)</f>
        <v>0</v>
      </c>
      <c r="BH526" s="38">
        <f>IF($I526=BE$16,BF526,0)</f>
        <v>0</v>
      </c>
      <c r="BI526" s="37">
        <v>0</v>
      </c>
      <c r="BJ526" s="38">
        <f>100*BI526/$V526</f>
        <v>0</v>
      </c>
      <c r="BK526" s="37">
        <f>IF(BJ526&gt;$V$8,1,0)</f>
        <v>0</v>
      </c>
      <c r="BL526" s="38">
        <f>IF($I526=BI$16,BJ526,0)</f>
        <v>0</v>
      </c>
      <c r="BM526" s="37">
        <v>0</v>
      </c>
      <c r="BN526" s="38">
        <f>100*BM526/$V526</f>
        <v>0</v>
      </c>
      <c r="BO526" s="37">
        <f>IF(BN526&gt;$V$8,1,0)</f>
        <v>0</v>
      </c>
      <c r="BP526" s="38">
        <f>IF($I526=BM$16,BN526,0)</f>
        <v>0</v>
      </c>
      <c r="BQ526" s="37">
        <v>0</v>
      </c>
      <c r="BR526" s="38">
        <f>100*BQ526/$V526</f>
        <v>0</v>
      </c>
      <c r="BS526" s="37">
        <f>IF(BR526&gt;$V$8,1,0)</f>
        <v>0</v>
      </c>
      <c r="BT526" s="38">
        <f>IF($I526=BQ$16,BR526,0)</f>
        <v>0</v>
      </c>
      <c r="BU526" s="37">
        <v>0</v>
      </c>
      <c r="BV526" s="38">
        <f>100*BU526/$V526</f>
        <v>0</v>
      </c>
      <c r="BW526" s="37">
        <f>IF(BV526&gt;$V$8,1,0)</f>
        <v>0</v>
      </c>
      <c r="BX526" s="38">
        <f>IF($I526=BU$16,BV526,0)</f>
        <v>0</v>
      </c>
      <c r="BY526" s="37">
        <v>1039</v>
      </c>
      <c r="BZ526" s="37">
        <v>0</v>
      </c>
      <c r="CA526" s="16"/>
      <c r="CB526" s="20"/>
      <c r="CC526" s="21"/>
    </row>
    <row r="527" ht="15.75" customHeight="1">
      <c r="A527" t="s" s="32">
        <v>1176</v>
      </c>
      <c r="B527" t="s" s="71">
        <f>_xlfn.IFS(H527=0,F527,K527=1,I527,L527=1,Q527)</f>
        <v>5</v>
      </c>
      <c r="C527" s="72">
        <f>_xlfn.IFS(H527=0,G527,K527=1,J527,L527=1,R527)</f>
        <v>39.8367250354946</v>
      </c>
      <c r="D527" t="s" s="73">
        <v>1001</v>
      </c>
      <c r="E527" s="25"/>
      <c r="F527" t="s" s="74">
        <v>5</v>
      </c>
      <c r="G527" s="75">
        <f>Z527</f>
        <v>39.8367250354946</v>
      </c>
      <c r="H527" s="76">
        <f>K527+L527</f>
        <v>0</v>
      </c>
      <c r="I527" t="s" s="77">
        <v>9</v>
      </c>
      <c r="J527" s="75">
        <f>AF527</f>
        <v>23.2292159646632</v>
      </c>
      <c r="K527" s="25"/>
      <c r="L527" s="25"/>
      <c r="M527" s="25"/>
      <c r="N527" s="25"/>
      <c r="O527" t="s" s="73">
        <v>1177</v>
      </c>
      <c r="P527" t="s" s="73">
        <v>1176</v>
      </c>
      <c r="Q527" t="s" s="78">
        <v>17</v>
      </c>
      <c r="R527" s="79">
        <f>100*S527</f>
        <v>20.1293579</v>
      </c>
      <c r="S527" s="80">
        <v>0.201293579</v>
      </c>
      <c r="T527" s="28"/>
      <c r="U527" s="29">
        <v>75987</v>
      </c>
      <c r="V527" s="29">
        <v>50712</v>
      </c>
      <c r="W527" s="29">
        <v>257</v>
      </c>
      <c r="X527" s="29">
        <v>8422</v>
      </c>
      <c r="Y527" s="29">
        <v>20202</v>
      </c>
      <c r="Z527" s="31">
        <f>100*Y527/$V527</f>
        <v>39.8367250354946</v>
      </c>
      <c r="AA527" s="29">
        <f>IF(Z527&gt;$V$8,1,0)</f>
        <v>0</v>
      </c>
      <c r="AB527" s="31">
        <f>IF($I527=Y$16,Z527,0)</f>
        <v>0</v>
      </c>
      <c r="AC527" s="29">
        <v>11780</v>
      </c>
      <c r="AD527" s="31">
        <f>100*AC527/$V527</f>
        <v>23.2292159646632</v>
      </c>
      <c r="AE527" s="29">
        <f>IF(AD527&gt;$V$8,1,0)</f>
        <v>0</v>
      </c>
      <c r="AF527" s="31">
        <f>IF($I527=AC$16,AD527,0)</f>
        <v>23.2292159646632</v>
      </c>
      <c r="AG527" s="29">
        <v>3975</v>
      </c>
      <c r="AH527" s="31">
        <f>100*AG527/$V527</f>
        <v>7.83838144817795</v>
      </c>
      <c r="AI527" s="29">
        <f>IF(AH527&gt;$V$8,1,0)</f>
        <v>0</v>
      </c>
      <c r="AJ527" s="31">
        <f>IF($I527=AG$16,AH527,0)</f>
        <v>0</v>
      </c>
      <c r="AK527" s="29">
        <v>10208</v>
      </c>
      <c r="AL527" s="31">
        <f>100*AK527/$V527</f>
        <v>20.1293579428932</v>
      </c>
      <c r="AM527" s="29">
        <f>IF(AL527&gt;$V$8,1,0)</f>
        <v>0</v>
      </c>
      <c r="AN527" s="31">
        <f>IF($I527=AK$16,AL527,0)</f>
        <v>0</v>
      </c>
      <c r="AO527" s="29">
        <v>4547</v>
      </c>
      <c r="AP527" s="31">
        <f>100*AO527/$V527</f>
        <v>8.9663196087711</v>
      </c>
      <c r="AQ527" s="29">
        <f>IF(AP527&gt;$V$8,1,0)</f>
        <v>0</v>
      </c>
      <c r="AR527" s="31">
        <f>IF($I527=AO$16,AP527,0)</f>
        <v>0</v>
      </c>
      <c r="AS527" s="29">
        <v>0</v>
      </c>
      <c r="AT527" s="31">
        <f>100*AS527/$V527</f>
        <v>0</v>
      </c>
      <c r="AU527" s="29">
        <f>IF(AT527&gt;$V$8,1,0)</f>
        <v>0</v>
      </c>
      <c r="AV527" s="31">
        <f>IF($I527=AS$16,AT527,0)</f>
        <v>0</v>
      </c>
      <c r="AW527" s="29">
        <v>0</v>
      </c>
      <c r="AX527" s="31">
        <f>100*AW527/$V527</f>
        <v>0</v>
      </c>
      <c r="AY527" s="29">
        <f>IF(AX527&gt;$V$8,1,0)</f>
        <v>0</v>
      </c>
      <c r="AZ527" s="31">
        <f>IF($I527=AW$16,AX527,0)</f>
        <v>0</v>
      </c>
      <c r="BA527" s="29">
        <v>0</v>
      </c>
      <c r="BB527" s="31">
        <f>100*BA527/$V527</f>
        <v>0</v>
      </c>
      <c r="BC527" s="29">
        <f>IF(BB527&gt;$V$8,1,0)</f>
        <v>0</v>
      </c>
      <c r="BD527" s="31">
        <f>IF($I527=BA$16,BB527,0)</f>
        <v>0</v>
      </c>
      <c r="BE527" s="29">
        <v>0</v>
      </c>
      <c r="BF527" s="31">
        <f>100*BE527/$V527</f>
        <v>0</v>
      </c>
      <c r="BG527" s="29">
        <f>IF(BF527&gt;$V$8,1,0)</f>
        <v>0</v>
      </c>
      <c r="BH527" s="31">
        <f>IF($I527=BE$16,BF527,0)</f>
        <v>0</v>
      </c>
      <c r="BI527" s="29">
        <v>0</v>
      </c>
      <c r="BJ527" s="31">
        <f>100*BI527/$V527</f>
        <v>0</v>
      </c>
      <c r="BK527" s="29">
        <f>IF(BJ527&gt;$V$8,1,0)</f>
        <v>0</v>
      </c>
      <c r="BL527" s="31">
        <f>IF($I527=BI$16,BJ527,0)</f>
        <v>0</v>
      </c>
      <c r="BM527" s="29">
        <v>0</v>
      </c>
      <c r="BN527" s="31">
        <f>100*BM527/$V527</f>
        <v>0</v>
      </c>
      <c r="BO527" s="29">
        <f>IF(BN527&gt;$V$8,1,0)</f>
        <v>0</v>
      </c>
      <c r="BP527" s="31">
        <f>IF($I527=BM$16,BN527,0)</f>
        <v>0</v>
      </c>
      <c r="BQ527" s="29">
        <v>0</v>
      </c>
      <c r="BR527" s="31">
        <f>100*BQ527/$V527</f>
        <v>0</v>
      </c>
      <c r="BS527" s="29">
        <f>IF(BR527&gt;$V$8,1,0)</f>
        <v>0</v>
      </c>
      <c r="BT527" s="31">
        <f>IF($I527=BQ$16,BR527,0)</f>
        <v>0</v>
      </c>
      <c r="BU527" s="29">
        <v>0</v>
      </c>
      <c r="BV527" s="31">
        <f>100*BU527/$V527</f>
        <v>0</v>
      </c>
      <c r="BW527" s="29">
        <f>IF(BV527&gt;$V$8,1,0)</f>
        <v>0</v>
      </c>
      <c r="BX527" s="31">
        <f>IF($I527=BU$16,BV527,0)</f>
        <v>0</v>
      </c>
      <c r="BY527" s="29">
        <v>200</v>
      </c>
      <c r="BZ527" s="29">
        <v>0</v>
      </c>
      <c r="CA527" s="28"/>
      <c r="CB527" s="20"/>
      <c r="CC527" s="21"/>
    </row>
    <row r="528" ht="15.75" customHeight="1">
      <c r="A528" t="s" s="32">
        <v>1178</v>
      </c>
      <c r="B528" t="s" s="71">
        <f>_xlfn.IFS(H528=0,F528,K528=1,I528,L528=1,Q528)</f>
        <v>13</v>
      </c>
      <c r="C528" s="72">
        <f>_xlfn.IFS(H528=0,G528,K528=1,J528,L528=1,R528)</f>
        <v>39.8169294575485</v>
      </c>
      <c r="D528" t="s" s="68">
        <v>1001</v>
      </c>
      <c r="E528" s="13"/>
      <c r="F528" t="s" s="74">
        <v>13</v>
      </c>
      <c r="G528" s="81">
        <f>AH528</f>
        <v>39.8169294575485</v>
      </c>
      <c r="H528" s="82">
        <f>K528+L528</f>
        <v>0</v>
      </c>
      <c r="I528" t="s" s="77">
        <v>5</v>
      </c>
      <c r="J528" s="81">
        <f>AB528</f>
        <v>28.4289185683226</v>
      </c>
      <c r="K528" s="13"/>
      <c r="L528" s="13"/>
      <c r="M528" s="13"/>
      <c r="N528" s="13"/>
      <c r="O528" t="s" s="68">
        <v>1179</v>
      </c>
      <c r="P528" t="s" s="68">
        <v>1178</v>
      </c>
      <c r="Q528" t="s" s="78">
        <v>9</v>
      </c>
      <c r="R528" s="83">
        <f>100*S528</f>
        <v>14.6986279</v>
      </c>
      <c r="S528" s="35">
        <v>0.146986279</v>
      </c>
      <c r="T528" s="16"/>
      <c r="U528" s="37">
        <v>80689</v>
      </c>
      <c r="V528" s="37">
        <v>54733</v>
      </c>
      <c r="W528" s="37">
        <v>215</v>
      </c>
      <c r="X528" s="37">
        <v>6233</v>
      </c>
      <c r="Y528" s="37">
        <v>15560</v>
      </c>
      <c r="Z528" s="38">
        <f>100*Y528/$V528</f>
        <v>28.4289185683226</v>
      </c>
      <c r="AA528" s="37">
        <f>IF(Z528&gt;$V$8,1,0)</f>
        <v>0</v>
      </c>
      <c r="AB528" s="38">
        <f>IF($I528=Y$16,Z528,0)</f>
        <v>28.4289185683226</v>
      </c>
      <c r="AC528" s="37">
        <v>8045</v>
      </c>
      <c r="AD528" s="38">
        <f>100*AC528/$V528</f>
        <v>14.6986278844573</v>
      </c>
      <c r="AE528" s="37">
        <f>IF(AD528&gt;$V$8,1,0)</f>
        <v>0</v>
      </c>
      <c r="AF528" s="38">
        <f>IF($I528=AC$16,AD528,0)</f>
        <v>0</v>
      </c>
      <c r="AG528" s="37">
        <v>21793</v>
      </c>
      <c r="AH528" s="38">
        <f>100*AG528/$V528</f>
        <v>39.8169294575485</v>
      </c>
      <c r="AI528" s="37">
        <f>IF(AH528&gt;$V$8,1,0)</f>
        <v>0</v>
      </c>
      <c r="AJ528" s="38">
        <f>IF($I528=AG$16,AH528,0)</f>
        <v>0</v>
      </c>
      <c r="AK528" s="37">
        <v>6400</v>
      </c>
      <c r="AL528" s="38">
        <f>100*AK528/$V528</f>
        <v>11.6931284599784</v>
      </c>
      <c r="AM528" s="37">
        <f>IF(AL528&gt;$V$8,1,0)</f>
        <v>0</v>
      </c>
      <c r="AN528" s="38">
        <f>IF($I528=AK$16,AL528,0)</f>
        <v>0</v>
      </c>
      <c r="AO528" s="37">
        <v>2693</v>
      </c>
      <c r="AP528" s="38">
        <f>100*AO528/$V528</f>
        <v>4.9202492098003</v>
      </c>
      <c r="AQ528" s="37">
        <f>IF(AP528&gt;$V$8,1,0)</f>
        <v>0</v>
      </c>
      <c r="AR528" s="38">
        <f>IF($I528=AO$16,AP528,0)</f>
        <v>0</v>
      </c>
      <c r="AS528" s="37">
        <v>0</v>
      </c>
      <c r="AT528" s="38">
        <f>100*AS528/$V528</f>
        <v>0</v>
      </c>
      <c r="AU528" s="37">
        <f>IF(AT528&gt;$V$8,1,0)</f>
        <v>0</v>
      </c>
      <c r="AV528" s="38">
        <f>IF($I528=AS$16,AT528,0)</f>
        <v>0</v>
      </c>
      <c r="AW528" s="37">
        <v>0</v>
      </c>
      <c r="AX528" s="38">
        <f>100*AW528/$V528</f>
        <v>0</v>
      </c>
      <c r="AY528" s="37">
        <f>IF(AX528&gt;$V$8,1,0)</f>
        <v>0</v>
      </c>
      <c r="AZ528" s="38">
        <f>IF($I528=AW$16,AX528,0)</f>
        <v>0</v>
      </c>
      <c r="BA528" s="37">
        <v>0</v>
      </c>
      <c r="BB528" s="38">
        <f>100*BA528/$V528</f>
        <v>0</v>
      </c>
      <c r="BC528" s="37">
        <f>IF(BB528&gt;$V$8,1,0)</f>
        <v>0</v>
      </c>
      <c r="BD528" s="38">
        <f>IF($I528=BA$16,BB528,0)</f>
        <v>0</v>
      </c>
      <c r="BE528" s="37">
        <v>0</v>
      </c>
      <c r="BF528" s="38">
        <f>100*BE528/$V528</f>
        <v>0</v>
      </c>
      <c r="BG528" s="37">
        <f>IF(BF528&gt;$V$8,1,0)</f>
        <v>0</v>
      </c>
      <c r="BH528" s="38">
        <f>IF($I528=BE$16,BF528,0)</f>
        <v>0</v>
      </c>
      <c r="BI528" s="37">
        <v>0</v>
      </c>
      <c r="BJ528" s="38">
        <f>100*BI528/$V528</f>
        <v>0</v>
      </c>
      <c r="BK528" s="37">
        <f>IF(BJ528&gt;$V$8,1,0)</f>
        <v>0</v>
      </c>
      <c r="BL528" s="38">
        <f>IF($I528=BI$16,BJ528,0)</f>
        <v>0</v>
      </c>
      <c r="BM528" s="37">
        <v>0</v>
      </c>
      <c r="BN528" s="38">
        <f>100*BM528/$V528</f>
        <v>0</v>
      </c>
      <c r="BO528" s="37">
        <f>IF(BN528&gt;$V$8,1,0)</f>
        <v>0</v>
      </c>
      <c r="BP528" s="38">
        <f>IF($I528=BM$16,BN528,0)</f>
        <v>0</v>
      </c>
      <c r="BQ528" s="37">
        <v>0</v>
      </c>
      <c r="BR528" s="38">
        <f>100*BQ528/$V528</f>
        <v>0</v>
      </c>
      <c r="BS528" s="37">
        <f>IF(BR528&gt;$V$8,1,0)</f>
        <v>0</v>
      </c>
      <c r="BT528" s="38">
        <f>IF($I528=BQ$16,BR528,0)</f>
        <v>0</v>
      </c>
      <c r="BU528" s="37">
        <v>0</v>
      </c>
      <c r="BV528" s="38">
        <f>100*BU528/$V528</f>
        <v>0</v>
      </c>
      <c r="BW528" s="37">
        <f>IF(BV528&gt;$V$8,1,0)</f>
        <v>0</v>
      </c>
      <c r="BX528" s="38">
        <f>IF($I528=BU$16,BV528,0)</f>
        <v>0</v>
      </c>
      <c r="BY528" s="37">
        <v>621</v>
      </c>
      <c r="BZ528" s="37">
        <v>0</v>
      </c>
      <c r="CA528" s="16"/>
      <c r="CB528" s="20"/>
      <c r="CC528" s="21"/>
    </row>
    <row r="529" ht="19.95" customHeight="1">
      <c r="A529" t="s" s="32">
        <v>1180</v>
      </c>
      <c r="B529" t="s" s="71">
        <f>_xlfn.IFS(H529=0,F529,K529=1,I529,L529=1,Q529)</f>
        <v>5</v>
      </c>
      <c r="C529" s="72">
        <f>_xlfn.IFS(H529=0,G529,K529=1,J529,L529=1,R529)</f>
        <v>39.7645271553361</v>
      </c>
      <c r="D529" t="s" s="73">
        <v>1001</v>
      </c>
      <c r="E529" s="25"/>
      <c r="F529" t="s" s="74">
        <v>5</v>
      </c>
      <c r="G529" s="75">
        <f>Z529</f>
        <v>39.7645271553361</v>
      </c>
      <c r="H529" s="76">
        <f>K529+L529</f>
        <v>0</v>
      </c>
      <c r="I529" t="s" s="77">
        <v>13</v>
      </c>
      <c r="J529" s="75">
        <f>AJ529</f>
        <v>35.3848921582346</v>
      </c>
      <c r="K529" s="25"/>
      <c r="L529" s="25"/>
      <c r="M529" s="25"/>
      <c r="N529" s="25"/>
      <c r="O529" t="s" s="73">
        <v>1181</v>
      </c>
      <c r="P529" t="s" s="73">
        <v>1180</v>
      </c>
      <c r="Q529" t="s" s="78">
        <v>17</v>
      </c>
      <c r="R529" s="79">
        <f>100*S529</f>
        <v>11.4258301</v>
      </c>
      <c r="S529" s="80">
        <v>0.114258301</v>
      </c>
      <c r="T529" s="28"/>
      <c r="U529" s="29">
        <v>71871</v>
      </c>
      <c r="V529" s="29">
        <v>50027</v>
      </c>
      <c r="W529" s="29">
        <v>151</v>
      </c>
      <c r="X529" s="29">
        <v>2191</v>
      </c>
      <c r="Y529" s="29">
        <v>19893</v>
      </c>
      <c r="Z529" s="31">
        <f>100*Y529/$V529</f>
        <v>39.7645271553361</v>
      </c>
      <c r="AA529" s="29">
        <f>IF(Z529&gt;$V$8,1,0)</f>
        <v>0</v>
      </c>
      <c r="AB529" s="31">
        <f>IF($I529=Y$16,Z529,0)</f>
        <v>0</v>
      </c>
      <c r="AC529" s="29">
        <v>4640</v>
      </c>
      <c r="AD529" s="31">
        <f>100*AC529/$V529</f>
        <v>9.27499150458752</v>
      </c>
      <c r="AE529" s="29">
        <f>IF(AD529&gt;$V$8,1,0)</f>
        <v>0</v>
      </c>
      <c r="AF529" s="31">
        <f>IF($I529=AC$16,AD529,0)</f>
        <v>0</v>
      </c>
      <c r="AG529" s="29">
        <v>17702</v>
      </c>
      <c r="AH529" s="31">
        <f>100*AG529/$V529</f>
        <v>35.3848921582346</v>
      </c>
      <c r="AI529" s="29">
        <f>IF(AH529&gt;$V$8,1,0)</f>
        <v>0</v>
      </c>
      <c r="AJ529" s="31">
        <f>IF($I529=AG$16,AH529,0)</f>
        <v>35.3848921582346</v>
      </c>
      <c r="AK529" s="29">
        <v>5716</v>
      </c>
      <c r="AL529" s="31">
        <f>100*AK529/$V529</f>
        <v>11.425830051772</v>
      </c>
      <c r="AM529" s="29">
        <f>IF(AL529&gt;$V$8,1,0)</f>
        <v>0</v>
      </c>
      <c r="AN529" s="31">
        <f>IF($I529=AK$16,AL529,0)</f>
        <v>0</v>
      </c>
      <c r="AO529" s="29">
        <v>1893</v>
      </c>
      <c r="AP529" s="31">
        <f>100*AO529/$V529</f>
        <v>3.78395666340176</v>
      </c>
      <c r="AQ529" s="29">
        <f>IF(AP529&gt;$V$8,1,0)</f>
        <v>0</v>
      </c>
      <c r="AR529" s="31">
        <f>IF($I529=AO$16,AP529,0)</f>
        <v>0</v>
      </c>
      <c r="AS529" s="29">
        <v>0</v>
      </c>
      <c r="AT529" s="31">
        <f>100*AS529/$V529</f>
        <v>0</v>
      </c>
      <c r="AU529" s="29">
        <f>IF(AT529&gt;$V$8,1,0)</f>
        <v>0</v>
      </c>
      <c r="AV529" s="31">
        <f>IF($I529=AS$16,AT529,0)</f>
        <v>0</v>
      </c>
      <c r="AW529" s="29">
        <v>0</v>
      </c>
      <c r="AX529" s="31">
        <f>100*AW529/$V529</f>
        <v>0</v>
      </c>
      <c r="AY529" s="29">
        <f>IF(AX529&gt;$V$8,1,0)</f>
        <v>0</v>
      </c>
      <c r="AZ529" s="31">
        <f>IF($I529=AW$16,AX529,0)</f>
        <v>0</v>
      </c>
      <c r="BA529" s="29">
        <v>0</v>
      </c>
      <c r="BB529" s="31">
        <f>100*BA529/$V529</f>
        <v>0</v>
      </c>
      <c r="BC529" s="29">
        <f>IF(BB529&gt;$V$8,1,0)</f>
        <v>0</v>
      </c>
      <c r="BD529" s="31">
        <f>IF($I529=BA$16,BB529,0)</f>
        <v>0</v>
      </c>
      <c r="BE529" s="29">
        <v>0</v>
      </c>
      <c r="BF529" s="31">
        <f>100*BE529/$V529</f>
        <v>0</v>
      </c>
      <c r="BG529" s="29">
        <f>IF(BF529&gt;$V$8,1,0)</f>
        <v>0</v>
      </c>
      <c r="BH529" s="31">
        <f>IF($I529=BE$16,BF529,0)</f>
        <v>0</v>
      </c>
      <c r="BI529" s="29">
        <v>0</v>
      </c>
      <c r="BJ529" s="31">
        <f>100*BI529/$V529</f>
        <v>0</v>
      </c>
      <c r="BK529" s="29">
        <f>IF(BJ529&gt;$V$8,1,0)</f>
        <v>0</v>
      </c>
      <c r="BL529" s="31">
        <f>IF($I529=BI$16,BJ529,0)</f>
        <v>0</v>
      </c>
      <c r="BM529" s="29">
        <v>0</v>
      </c>
      <c r="BN529" s="31">
        <f>100*BM529/$V529</f>
        <v>0</v>
      </c>
      <c r="BO529" s="29">
        <f>IF(BN529&gt;$V$8,1,0)</f>
        <v>0</v>
      </c>
      <c r="BP529" s="31">
        <f>IF($I529=BM$16,BN529,0)</f>
        <v>0</v>
      </c>
      <c r="BQ529" s="29">
        <v>0</v>
      </c>
      <c r="BR529" s="31">
        <f>100*BQ529/$V529</f>
        <v>0</v>
      </c>
      <c r="BS529" s="29">
        <f>IF(BR529&gt;$V$8,1,0)</f>
        <v>0</v>
      </c>
      <c r="BT529" s="31">
        <f>IF($I529=BQ$16,BR529,0)</f>
        <v>0</v>
      </c>
      <c r="BU529" s="29">
        <v>0</v>
      </c>
      <c r="BV529" s="31">
        <f>100*BU529/$V529</f>
        <v>0</v>
      </c>
      <c r="BW529" s="29">
        <f>IF(BV529&gt;$V$8,1,0)</f>
        <v>0</v>
      </c>
      <c r="BX529" s="31">
        <f>IF($I529=BU$16,BV529,0)</f>
        <v>0</v>
      </c>
      <c r="BY529" s="29">
        <v>0</v>
      </c>
      <c r="BZ529" s="29">
        <v>0</v>
      </c>
      <c r="CA529" s="28"/>
      <c r="CB529" s="20"/>
      <c r="CC529" s="21"/>
    </row>
    <row r="530" ht="15.75" customHeight="1">
      <c r="A530" t="s" s="32">
        <v>1182</v>
      </c>
      <c r="B530" t="s" s="71">
        <f>_xlfn.IFS(H530=0,F530,K530=1,I530,L530=1,Q530)</f>
        <v>13</v>
      </c>
      <c r="C530" s="72">
        <f>_xlfn.IFS(H530=0,G530,K530=1,J530,L530=1,R530)</f>
        <v>39.6339633963396</v>
      </c>
      <c r="D530" t="s" s="68">
        <v>1001</v>
      </c>
      <c r="E530" s="13"/>
      <c r="F530" t="s" s="74">
        <v>13</v>
      </c>
      <c r="G530" s="81">
        <f>AH530</f>
        <v>39.6339633963396</v>
      </c>
      <c r="H530" s="82">
        <f>K530+L530</f>
        <v>0</v>
      </c>
      <c r="I530" t="s" s="77">
        <v>5</v>
      </c>
      <c r="J530" s="81">
        <f>AB530</f>
        <v>27.1414641464146</v>
      </c>
      <c r="K530" s="13"/>
      <c r="L530" s="13"/>
      <c r="M530" s="13"/>
      <c r="N530" s="13"/>
      <c r="O530" t="s" s="68">
        <v>1183</v>
      </c>
      <c r="P530" t="s" s="68">
        <v>1182</v>
      </c>
      <c r="Q530" t="s" s="78">
        <v>9</v>
      </c>
      <c r="R530" s="83">
        <f>100*S530</f>
        <v>17.6211371</v>
      </c>
      <c r="S530" s="35">
        <v>0.176211371</v>
      </c>
      <c r="T530" s="16"/>
      <c r="U530" s="37">
        <v>75969</v>
      </c>
      <c r="V530" s="37">
        <v>53328</v>
      </c>
      <c r="W530" s="37">
        <v>145</v>
      </c>
      <c r="X530" s="37">
        <v>6662</v>
      </c>
      <c r="Y530" s="37">
        <v>14474</v>
      </c>
      <c r="Z530" s="38">
        <f>100*Y530/$V530</f>
        <v>27.1414641464146</v>
      </c>
      <c r="AA530" s="37">
        <f>IF(Z530&gt;$V$8,1,0)</f>
        <v>0</v>
      </c>
      <c r="AB530" s="38">
        <f>IF($I530=Y$16,Z530,0)</f>
        <v>27.1414641464146</v>
      </c>
      <c r="AC530" s="37">
        <v>9397</v>
      </c>
      <c r="AD530" s="38">
        <f>100*AC530/$V530</f>
        <v>17.6211371137114</v>
      </c>
      <c r="AE530" s="37">
        <f>IF(AD530&gt;$V$8,1,0)</f>
        <v>0</v>
      </c>
      <c r="AF530" s="38">
        <f>IF($I530=AC$16,AD530,0)</f>
        <v>0</v>
      </c>
      <c r="AG530" s="37">
        <v>21136</v>
      </c>
      <c r="AH530" s="38">
        <f>100*AG530/$V530</f>
        <v>39.6339633963396</v>
      </c>
      <c r="AI530" s="37">
        <f>IF(AH530&gt;$V$8,1,0)</f>
        <v>0</v>
      </c>
      <c r="AJ530" s="38">
        <f>IF($I530=AG$16,AH530,0)</f>
        <v>0</v>
      </c>
      <c r="AK530" s="37">
        <v>5921</v>
      </c>
      <c r="AL530" s="38">
        <f>100*AK530/$V530</f>
        <v>11.1029852985299</v>
      </c>
      <c r="AM530" s="37">
        <f>IF(AL530&gt;$V$8,1,0)</f>
        <v>0</v>
      </c>
      <c r="AN530" s="38">
        <f>IF($I530=AK$16,AL530,0)</f>
        <v>0</v>
      </c>
      <c r="AO530" s="37">
        <v>2048</v>
      </c>
      <c r="AP530" s="38">
        <f>100*AO530/$V530</f>
        <v>3.84038403840384</v>
      </c>
      <c r="AQ530" s="37">
        <f>IF(AP530&gt;$V$8,1,0)</f>
        <v>0</v>
      </c>
      <c r="AR530" s="38">
        <f>IF($I530=AO$16,AP530,0)</f>
        <v>0</v>
      </c>
      <c r="AS530" s="37">
        <v>0</v>
      </c>
      <c r="AT530" s="38">
        <f>100*AS530/$V530</f>
        <v>0</v>
      </c>
      <c r="AU530" s="37">
        <f>IF(AT530&gt;$V$8,1,0)</f>
        <v>0</v>
      </c>
      <c r="AV530" s="38">
        <f>IF($I530=AS$16,AT530,0)</f>
        <v>0</v>
      </c>
      <c r="AW530" s="37">
        <v>0</v>
      </c>
      <c r="AX530" s="38">
        <f>100*AW530/$V530</f>
        <v>0</v>
      </c>
      <c r="AY530" s="37">
        <f>IF(AX530&gt;$V$8,1,0)</f>
        <v>0</v>
      </c>
      <c r="AZ530" s="38">
        <f>IF($I530=AW$16,AX530,0)</f>
        <v>0</v>
      </c>
      <c r="BA530" s="37">
        <v>0</v>
      </c>
      <c r="BB530" s="38">
        <f>100*BA530/$V530</f>
        <v>0</v>
      </c>
      <c r="BC530" s="37">
        <f>IF(BB530&gt;$V$8,1,0)</f>
        <v>0</v>
      </c>
      <c r="BD530" s="38">
        <f>IF($I530=BA$16,BB530,0)</f>
        <v>0</v>
      </c>
      <c r="BE530" s="37">
        <v>0</v>
      </c>
      <c r="BF530" s="38">
        <f>100*BE530/$V530</f>
        <v>0</v>
      </c>
      <c r="BG530" s="37">
        <f>IF(BF530&gt;$V$8,1,0)</f>
        <v>0</v>
      </c>
      <c r="BH530" s="38">
        <f>IF($I530=BE$16,BF530,0)</f>
        <v>0</v>
      </c>
      <c r="BI530" s="37">
        <v>0</v>
      </c>
      <c r="BJ530" s="38">
        <f>100*BI530/$V530</f>
        <v>0</v>
      </c>
      <c r="BK530" s="37">
        <f>IF(BJ530&gt;$V$8,1,0)</f>
        <v>0</v>
      </c>
      <c r="BL530" s="38">
        <f>IF($I530=BI$16,BJ530,0)</f>
        <v>0</v>
      </c>
      <c r="BM530" s="37">
        <v>0</v>
      </c>
      <c r="BN530" s="38">
        <f>100*BM530/$V530</f>
        <v>0</v>
      </c>
      <c r="BO530" s="37">
        <f>IF(BN530&gt;$V$8,1,0)</f>
        <v>0</v>
      </c>
      <c r="BP530" s="38">
        <f>IF($I530=BM$16,BN530,0)</f>
        <v>0</v>
      </c>
      <c r="BQ530" s="37">
        <v>0</v>
      </c>
      <c r="BR530" s="38">
        <f>100*BQ530/$V530</f>
        <v>0</v>
      </c>
      <c r="BS530" s="37">
        <f>IF(BR530&gt;$V$8,1,0)</f>
        <v>0</v>
      </c>
      <c r="BT530" s="38">
        <f>IF($I530=BQ$16,BR530,0)</f>
        <v>0</v>
      </c>
      <c r="BU530" s="37">
        <v>0</v>
      </c>
      <c r="BV530" s="38">
        <f>100*BU530/$V530</f>
        <v>0</v>
      </c>
      <c r="BW530" s="37">
        <f>IF(BV530&gt;$V$8,1,0)</f>
        <v>0</v>
      </c>
      <c r="BX530" s="38">
        <f>IF($I530=BU$16,BV530,0)</f>
        <v>0</v>
      </c>
      <c r="BY530" s="37">
        <v>4650</v>
      </c>
      <c r="BZ530" s="37">
        <v>0</v>
      </c>
      <c r="CA530" s="16"/>
      <c r="CB530" s="20"/>
      <c r="CC530" s="21"/>
    </row>
    <row r="531" ht="19.95" customHeight="1">
      <c r="A531" t="s" s="32">
        <v>1184</v>
      </c>
      <c r="B531" t="s" s="71">
        <f>_xlfn.IFS(H531=0,F531,K531=1,I531,L531=1,Q531)</f>
        <v>5</v>
      </c>
      <c r="C531" s="72">
        <f>_xlfn.IFS(H531=0,G531,K531=1,J531,L531=1,R531)</f>
        <v>39.4133067988289</v>
      </c>
      <c r="D531" t="s" s="73">
        <v>1001</v>
      </c>
      <c r="E531" s="25"/>
      <c r="F531" t="s" s="74">
        <v>5</v>
      </c>
      <c r="G531" s="75">
        <f>Z531</f>
        <v>39.4133067988289</v>
      </c>
      <c r="H531" s="76">
        <f>K531+L531</f>
        <v>0</v>
      </c>
      <c r="I531" t="s" s="77">
        <v>9</v>
      </c>
      <c r="J531" s="75">
        <f>AF531</f>
        <v>30.1402629212193</v>
      </c>
      <c r="K531" s="25"/>
      <c r="L531" s="25"/>
      <c r="M531" s="25"/>
      <c r="N531" s="25"/>
      <c r="O531" t="s" s="73">
        <v>1185</v>
      </c>
      <c r="P531" t="s" s="73">
        <v>1184</v>
      </c>
      <c r="Q531" t="s" s="78">
        <v>17</v>
      </c>
      <c r="R531" s="79">
        <f>100*S531</f>
        <v>13.9459232</v>
      </c>
      <c r="S531" s="80">
        <v>0.139459232</v>
      </c>
      <c r="T531" s="28"/>
      <c r="U531" s="29">
        <v>74314</v>
      </c>
      <c r="V531" s="29">
        <v>52259</v>
      </c>
      <c r="W531" s="29">
        <v>171</v>
      </c>
      <c r="X531" s="29">
        <v>4846</v>
      </c>
      <c r="Y531" s="29">
        <v>20597</v>
      </c>
      <c r="Z531" s="31">
        <f>100*Y531/$V531</f>
        <v>39.4133067988289</v>
      </c>
      <c r="AA531" s="29">
        <f>IF(Z531&gt;$V$8,1,0)</f>
        <v>0</v>
      </c>
      <c r="AB531" s="31">
        <f>IF($I531=Y$16,Z531,0)</f>
        <v>0</v>
      </c>
      <c r="AC531" s="29">
        <v>15751</v>
      </c>
      <c r="AD531" s="31">
        <f>100*AC531/$V531</f>
        <v>30.1402629212193</v>
      </c>
      <c r="AE531" s="29">
        <f>IF(AD531&gt;$V$8,1,0)</f>
        <v>0</v>
      </c>
      <c r="AF531" s="31">
        <f>IF($I531=AC$16,AD531,0)</f>
        <v>30.1402629212193</v>
      </c>
      <c r="AG531" s="29">
        <v>3351</v>
      </c>
      <c r="AH531" s="31">
        <f>100*AG531/$V531</f>
        <v>6.41229261945311</v>
      </c>
      <c r="AI531" s="29">
        <f>IF(AH531&gt;$V$8,1,0)</f>
        <v>0</v>
      </c>
      <c r="AJ531" s="31">
        <f>IF($I531=AG$16,AH531,0)</f>
        <v>0</v>
      </c>
      <c r="AK531" s="29">
        <v>7288</v>
      </c>
      <c r="AL531" s="31">
        <f>100*AK531/$V531</f>
        <v>13.9459231902639</v>
      </c>
      <c r="AM531" s="29">
        <f>IF(AL531&gt;$V$8,1,0)</f>
        <v>0</v>
      </c>
      <c r="AN531" s="31">
        <f>IF($I531=AK$16,AL531,0)</f>
        <v>0</v>
      </c>
      <c r="AO531" s="29">
        <v>4529</v>
      </c>
      <c r="AP531" s="31">
        <f>100*AO531/$V531</f>
        <v>8.666449798120899</v>
      </c>
      <c r="AQ531" s="29">
        <f>IF(AP531&gt;$V$8,1,0)</f>
        <v>0</v>
      </c>
      <c r="AR531" s="31">
        <f>IF($I531=AO$16,AP531,0)</f>
        <v>0</v>
      </c>
      <c r="AS531" s="29">
        <v>0</v>
      </c>
      <c r="AT531" s="31">
        <f>100*AS531/$V531</f>
        <v>0</v>
      </c>
      <c r="AU531" s="29">
        <f>IF(AT531&gt;$V$8,1,0)</f>
        <v>0</v>
      </c>
      <c r="AV531" s="31">
        <f>IF($I531=AS$16,AT531,0)</f>
        <v>0</v>
      </c>
      <c r="AW531" s="29">
        <v>0</v>
      </c>
      <c r="AX531" s="31">
        <f>100*AW531/$V531</f>
        <v>0</v>
      </c>
      <c r="AY531" s="29">
        <f>IF(AX531&gt;$V$8,1,0)</f>
        <v>0</v>
      </c>
      <c r="AZ531" s="31">
        <f>IF($I531=AW$16,AX531,0)</f>
        <v>0</v>
      </c>
      <c r="BA531" s="29">
        <v>0</v>
      </c>
      <c r="BB531" s="31">
        <f>100*BA531/$V531</f>
        <v>0</v>
      </c>
      <c r="BC531" s="29">
        <f>IF(BB531&gt;$V$8,1,0)</f>
        <v>0</v>
      </c>
      <c r="BD531" s="31">
        <f>IF($I531=BA$16,BB531,0)</f>
        <v>0</v>
      </c>
      <c r="BE531" s="29">
        <v>0</v>
      </c>
      <c r="BF531" s="31">
        <f>100*BE531/$V531</f>
        <v>0</v>
      </c>
      <c r="BG531" s="29">
        <f>IF(BF531&gt;$V$8,1,0)</f>
        <v>0</v>
      </c>
      <c r="BH531" s="31">
        <f>IF($I531=BE$16,BF531,0)</f>
        <v>0</v>
      </c>
      <c r="BI531" s="29">
        <v>0</v>
      </c>
      <c r="BJ531" s="31">
        <f>100*BI531/$V531</f>
        <v>0</v>
      </c>
      <c r="BK531" s="29">
        <f>IF(BJ531&gt;$V$8,1,0)</f>
        <v>0</v>
      </c>
      <c r="BL531" s="31">
        <f>IF($I531=BI$16,BJ531,0)</f>
        <v>0</v>
      </c>
      <c r="BM531" s="29">
        <v>0</v>
      </c>
      <c r="BN531" s="31">
        <f>100*BM531/$V531</f>
        <v>0</v>
      </c>
      <c r="BO531" s="29">
        <f>IF(BN531&gt;$V$8,1,0)</f>
        <v>0</v>
      </c>
      <c r="BP531" s="31">
        <f>IF($I531=BM$16,BN531,0)</f>
        <v>0</v>
      </c>
      <c r="BQ531" s="29">
        <v>0</v>
      </c>
      <c r="BR531" s="31">
        <f>100*BQ531/$V531</f>
        <v>0</v>
      </c>
      <c r="BS531" s="29">
        <f>IF(BR531&gt;$V$8,1,0)</f>
        <v>0</v>
      </c>
      <c r="BT531" s="31">
        <f>IF($I531=BQ$16,BR531,0)</f>
        <v>0</v>
      </c>
      <c r="BU531" s="29">
        <v>0</v>
      </c>
      <c r="BV531" s="31">
        <f>100*BU531/$V531</f>
        <v>0</v>
      </c>
      <c r="BW531" s="29">
        <f>IF(BV531&gt;$V$8,1,0)</f>
        <v>0</v>
      </c>
      <c r="BX531" s="31">
        <f>IF($I531=BU$16,BV531,0)</f>
        <v>0</v>
      </c>
      <c r="BY531" s="29">
        <v>972</v>
      </c>
      <c r="BZ531" s="29">
        <v>0</v>
      </c>
      <c r="CA531" s="28"/>
      <c r="CB531" s="20"/>
      <c r="CC531" s="21"/>
    </row>
    <row r="532" ht="15.75" customHeight="1">
      <c r="A532" t="s" s="32">
        <v>1186</v>
      </c>
      <c r="B532" t="s" s="71">
        <f>_xlfn.IFS(H532=0,F532,K532=1,I532,L532=1,Q532)</f>
        <v>5</v>
      </c>
      <c r="C532" s="72">
        <f>_xlfn.IFS(H532=0,G532,K532=1,J532,L532=1,R532)</f>
        <v>39.2473442175231</v>
      </c>
      <c r="D532" t="s" s="68">
        <v>1001</v>
      </c>
      <c r="E532" s="13"/>
      <c r="F532" t="s" s="74">
        <v>5</v>
      </c>
      <c r="G532" s="81">
        <f>Z532</f>
        <v>39.2473442175231</v>
      </c>
      <c r="H532" s="82">
        <f>K532+L532</f>
        <v>0</v>
      </c>
      <c r="I532" t="s" s="77">
        <v>9</v>
      </c>
      <c r="J532" s="81">
        <f>AF532</f>
        <v>24.0857883005</v>
      </c>
      <c r="K532" s="13"/>
      <c r="L532" s="13"/>
      <c r="M532" s="13"/>
      <c r="N532" s="13"/>
      <c r="O532" t="s" s="68">
        <v>1187</v>
      </c>
      <c r="P532" t="s" s="68">
        <v>1186</v>
      </c>
      <c r="Q532" t="s" s="78">
        <v>17</v>
      </c>
      <c r="R532" s="83">
        <f>100*S532</f>
        <v>17.9990762</v>
      </c>
      <c r="S532" s="35">
        <v>0.179990762</v>
      </c>
      <c r="T532" s="16"/>
      <c r="U532" s="37">
        <v>78468</v>
      </c>
      <c r="V532" s="37">
        <v>49797</v>
      </c>
      <c r="W532" s="37">
        <v>169</v>
      </c>
      <c r="X532" s="37">
        <v>7550</v>
      </c>
      <c r="Y532" s="37">
        <v>19544</v>
      </c>
      <c r="Z532" s="38">
        <f>100*Y532/$V532</f>
        <v>39.2473442175231</v>
      </c>
      <c r="AA532" s="37">
        <f>IF(Z532&gt;$V$8,1,0)</f>
        <v>0</v>
      </c>
      <c r="AB532" s="38">
        <f>IF($I532=Y$16,Z532,0)</f>
        <v>0</v>
      </c>
      <c r="AC532" s="37">
        <v>11994</v>
      </c>
      <c r="AD532" s="38">
        <f>100*AC532/$V532</f>
        <v>24.0857883005</v>
      </c>
      <c r="AE532" s="37">
        <f>IF(AD532&gt;$V$8,1,0)</f>
        <v>0</v>
      </c>
      <c r="AF532" s="38">
        <f>IF($I532=AC$16,AD532,0)</f>
        <v>24.0857883005</v>
      </c>
      <c r="AG532" s="37">
        <v>5379</v>
      </c>
      <c r="AH532" s="38">
        <f>100*AG532/$V532</f>
        <v>10.8018555334659</v>
      </c>
      <c r="AI532" s="37">
        <f>IF(AH532&gt;$V$8,1,0)</f>
        <v>0</v>
      </c>
      <c r="AJ532" s="38">
        <f>IF($I532=AG$16,AH532,0)</f>
        <v>0</v>
      </c>
      <c r="AK532" s="37">
        <v>8963</v>
      </c>
      <c r="AL532" s="38">
        <f>100*AK532/$V532</f>
        <v>17.9990762495733</v>
      </c>
      <c r="AM532" s="37">
        <f>IF(AL532&gt;$V$8,1,0)</f>
        <v>0</v>
      </c>
      <c r="AN532" s="38">
        <f>IF($I532=AK$16,AL532,0)</f>
        <v>0</v>
      </c>
      <c r="AO532" s="37">
        <v>2986</v>
      </c>
      <c r="AP532" s="38">
        <f>100*AO532/$V532</f>
        <v>5.9963451613551</v>
      </c>
      <c r="AQ532" s="37">
        <f>IF(AP532&gt;$V$8,1,0)</f>
        <v>0</v>
      </c>
      <c r="AR532" s="38">
        <f>IF($I532=AO$16,AP532,0)</f>
        <v>0</v>
      </c>
      <c r="AS532" s="37">
        <v>0</v>
      </c>
      <c r="AT532" s="38">
        <f>100*AS532/$V532</f>
        <v>0</v>
      </c>
      <c r="AU532" s="37">
        <f>IF(AT532&gt;$V$8,1,0)</f>
        <v>0</v>
      </c>
      <c r="AV532" s="38">
        <f>IF($I532=AS$16,AT532,0)</f>
        <v>0</v>
      </c>
      <c r="AW532" s="37">
        <v>0</v>
      </c>
      <c r="AX532" s="38">
        <f>100*AW532/$V532</f>
        <v>0</v>
      </c>
      <c r="AY532" s="37">
        <f>IF(AX532&gt;$V$8,1,0)</f>
        <v>0</v>
      </c>
      <c r="AZ532" s="38">
        <f>IF($I532=AW$16,AX532,0)</f>
        <v>0</v>
      </c>
      <c r="BA532" s="37">
        <v>0</v>
      </c>
      <c r="BB532" s="38">
        <f>100*BA532/$V532</f>
        <v>0</v>
      </c>
      <c r="BC532" s="37">
        <f>IF(BB532&gt;$V$8,1,0)</f>
        <v>0</v>
      </c>
      <c r="BD532" s="38">
        <f>IF($I532=BA$16,BB532,0)</f>
        <v>0</v>
      </c>
      <c r="BE532" s="37">
        <v>0</v>
      </c>
      <c r="BF532" s="38">
        <f>100*BE532/$V532</f>
        <v>0</v>
      </c>
      <c r="BG532" s="37">
        <f>IF(BF532&gt;$V$8,1,0)</f>
        <v>0</v>
      </c>
      <c r="BH532" s="38">
        <f>IF($I532=BE$16,BF532,0)</f>
        <v>0</v>
      </c>
      <c r="BI532" s="37">
        <v>0</v>
      </c>
      <c r="BJ532" s="38">
        <f>100*BI532/$V532</f>
        <v>0</v>
      </c>
      <c r="BK532" s="37">
        <f>IF(BJ532&gt;$V$8,1,0)</f>
        <v>0</v>
      </c>
      <c r="BL532" s="38">
        <f>IF($I532=BI$16,BJ532,0)</f>
        <v>0</v>
      </c>
      <c r="BM532" s="37">
        <v>0</v>
      </c>
      <c r="BN532" s="38">
        <f>100*BM532/$V532</f>
        <v>0</v>
      </c>
      <c r="BO532" s="37">
        <f>IF(BN532&gt;$V$8,1,0)</f>
        <v>0</v>
      </c>
      <c r="BP532" s="38">
        <f>IF($I532=BM$16,BN532,0)</f>
        <v>0</v>
      </c>
      <c r="BQ532" s="37">
        <v>0</v>
      </c>
      <c r="BR532" s="38">
        <f>100*BQ532/$V532</f>
        <v>0</v>
      </c>
      <c r="BS532" s="37">
        <f>IF(BR532&gt;$V$8,1,0)</f>
        <v>0</v>
      </c>
      <c r="BT532" s="38">
        <f>IF($I532=BQ$16,BR532,0)</f>
        <v>0</v>
      </c>
      <c r="BU532" s="37">
        <v>0</v>
      </c>
      <c r="BV532" s="38">
        <f>100*BU532/$V532</f>
        <v>0</v>
      </c>
      <c r="BW532" s="37">
        <f>IF(BV532&gt;$V$8,1,0)</f>
        <v>0</v>
      </c>
      <c r="BX532" s="38">
        <f>IF($I532=BU$16,BV532,0)</f>
        <v>0</v>
      </c>
      <c r="BY532" s="37">
        <v>0</v>
      </c>
      <c r="BZ532" s="37">
        <v>0</v>
      </c>
      <c r="CA532" s="16"/>
      <c r="CB532" s="20"/>
      <c r="CC532" s="21"/>
    </row>
    <row r="533" ht="19.95" customHeight="1">
      <c r="A533" t="s" s="32">
        <v>1188</v>
      </c>
      <c r="B533" t="s" s="71">
        <f>_xlfn.IFS(H533=0,F533,K533=1,I533,L533=1,Q533)</f>
        <v>5</v>
      </c>
      <c r="C533" s="72">
        <f>_xlfn.IFS(H533=0,G533,K533=1,J533,L533=1,R533)</f>
        <v>39.2225817916534</v>
      </c>
      <c r="D533" t="s" s="73">
        <v>1001</v>
      </c>
      <c r="E533" s="25"/>
      <c r="F533" t="s" s="74">
        <v>5</v>
      </c>
      <c r="G533" s="75">
        <f>Z533</f>
        <v>39.2225817916534</v>
      </c>
      <c r="H533" s="76">
        <f>K533+L533</f>
        <v>0</v>
      </c>
      <c r="I533" t="s" s="77">
        <v>9</v>
      </c>
      <c r="J533" s="75">
        <f>AF533</f>
        <v>32.5408256794927</v>
      </c>
      <c r="K533" s="25"/>
      <c r="L533" s="25"/>
      <c r="M533" s="25"/>
      <c r="N533" s="25"/>
      <c r="O533" t="s" s="73">
        <v>1189</v>
      </c>
      <c r="P533" t="s" s="73">
        <v>1188</v>
      </c>
      <c r="Q533" t="s" s="78">
        <v>17</v>
      </c>
      <c r="R533" s="79">
        <f>100*S533</f>
        <v>15.4885052</v>
      </c>
      <c r="S533" s="80">
        <v>0.154885052</v>
      </c>
      <c r="T533" s="28"/>
      <c r="U533" s="29">
        <v>79783</v>
      </c>
      <c r="V533" s="29">
        <v>53459</v>
      </c>
      <c r="W533" s="29">
        <v>198</v>
      </c>
      <c r="X533" s="29">
        <v>3572</v>
      </c>
      <c r="Y533" s="29">
        <v>20968</v>
      </c>
      <c r="Z533" s="31">
        <f>100*Y533/$V533</f>
        <v>39.2225817916534</v>
      </c>
      <c r="AA533" s="29">
        <f>IF(Z533&gt;$V$8,1,0)</f>
        <v>0</v>
      </c>
      <c r="AB533" s="31">
        <f>IF($I533=Y$16,Z533,0)</f>
        <v>0</v>
      </c>
      <c r="AC533" s="29">
        <v>17396</v>
      </c>
      <c r="AD533" s="31">
        <f>100*AC533/$V533</f>
        <v>32.5408256794927</v>
      </c>
      <c r="AE533" s="29">
        <f>IF(AD533&gt;$V$8,1,0)</f>
        <v>0</v>
      </c>
      <c r="AF533" s="31">
        <f>IF($I533=AC$16,AD533,0)</f>
        <v>32.5408256794927</v>
      </c>
      <c r="AG533" s="29">
        <v>3026</v>
      </c>
      <c r="AH533" s="31">
        <f>100*AG533/$V533</f>
        <v>5.66041265268711</v>
      </c>
      <c r="AI533" s="29">
        <f>IF(AH533&gt;$V$8,1,0)</f>
        <v>0</v>
      </c>
      <c r="AJ533" s="31">
        <f>IF($I533=AG$16,AH533,0)</f>
        <v>0</v>
      </c>
      <c r="AK533" s="29">
        <v>8280</v>
      </c>
      <c r="AL533" s="31">
        <f>100*AK533/$V533</f>
        <v>15.4885052095999</v>
      </c>
      <c r="AM533" s="29">
        <f>IF(AL533&gt;$V$8,1,0)</f>
        <v>0</v>
      </c>
      <c r="AN533" s="31">
        <f>IF($I533=AK$16,AL533,0)</f>
        <v>0</v>
      </c>
      <c r="AO533" s="29">
        <v>2345</v>
      </c>
      <c r="AP533" s="31">
        <f>100*AO533/$V533</f>
        <v>4.38653921697001</v>
      </c>
      <c r="AQ533" s="29">
        <f>IF(AP533&gt;$V$8,1,0)</f>
        <v>0</v>
      </c>
      <c r="AR533" s="31">
        <f>IF($I533=AO$16,AP533,0)</f>
        <v>0</v>
      </c>
      <c r="AS533" s="29">
        <v>0</v>
      </c>
      <c r="AT533" s="31">
        <f>100*AS533/$V533</f>
        <v>0</v>
      </c>
      <c r="AU533" s="29">
        <f>IF(AT533&gt;$V$8,1,0)</f>
        <v>0</v>
      </c>
      <c r="AV533" s="31">
        <f>IF($I533=AS$16,AT533,0)</f>
        <v>0</v>
      </c>
      <c r="AW533" s="29">
        <v>0</v>
      </c>
      <c r="AX533" s="31">
        <f>100*AW533/$V533</f>
        <v>0</v>
      </c>
      <c r="AY533" s="29">
        <f>IF(AX533&gt;$V$8,1,0)</f>
        <v>0</v>
      </c>
      <c r="AZ533" s="31">
        <f>IF($I533=AW$16,AX533,0)</f>
        <v>0</v>
      </c>
      <c r="BA533" s="29">
        <v>0</v>
      </c>
      <c r="BB533" s="31">
        <f>100*BA533/$V533</f>
        <v>0</v>
      </c>
      <c r="BC533" s="29">
        <f>IF(BB533&gt;$V$8,1,0)</f>
        <v>0</v>
      </c>
      <c r="BD533" s="31">
        <f>IF($I533=BA$16,BB533,0)</f>
        <v>0</v>
      </c>
      <c r="BE533" s="29">
        <v>0</v>
      </c>
      <c r="BF533" s="31">
        <f>100*BE533/$V533</f>
        <v>0</v>
      </c>
      <c r="BG533" s="29">
        <f>IF(BF533&gt;$V$8,1,0)</f>
        <v>0</v>
      </c>
      <c r="BH533" s="31">
        <f>IF($I533=BE$16,BF533,0)</f>
        <v>0</v>
      </c>
      <c r="BI533" s="29">
        <v>0</v>
      </c>
      <c r="BJ533" s="31">
        <f>100*BI533/$V533</f>
        <v>0</v>
      </c>
      <c r="BK533" s="29">
        <f>IF(BJ533&gt;$V$8,1,0)</f>
        <v>0</v>
      </c>
      <c r="BL533" s="31">
        <f>IF($I533=BI$16,BJ533,0)</f>
        <v>0</v>
      </c>
      <c r="BM533" s="29">
        <v>0</v>
      </c>
      <c r="BN533" s="31">
        <f>100*BM533/$V533</f>
        <v>0</v>
      </c>
      <c r="BO533" s="29">
        <f>IF(BN533&gt;$V$8,1,0)</f>
        <v>0</v>
      </c>
      <c r="BP533" s="31">
        <f>IF($I533=BM$16,BN533,0)</f>
        <v>0</v>
      </c>
      <c r="BQ533" s="29">
        <v>0</v>
      </c>
      <c r="BR533" s="31">
        <f>100*BQ533/$V533</f>
        <v>0</v>
      </c>
      <c r="BS533" s="29">
        <f>IF(BR533&gt;$V$8,1,0)</f>
        <v>0</v>
      </c>
      <c r="BT533" s="31">
        <f>IF($I533=BQ$16,BR533,0)</f>
        <v>0</v>
      </c>
      <c r="BU533" s="29">
        <v>0</v>
      </c>
      <c r="BV533" s="31">
        <f>100*BU533/$V533</f>
        <v>0</v>
      </c>
      <c r="BW533" s="29">
        <f>IF(BV533&gt;$V$8,1,0)</f>
        <v>0</v>
      </c>
      <c r="BX533" s="31">
        <f>IF($I533=BU$16,BV533,0)</f>
        <v>0</v>
      </c>
      <c r="BY533" s="29">
        <v>405</v>
      </c>
      <c r="BZ533" s="29">
        <v>0</v>
      </c>
      <c r="CA533" s="28"/>
      <c r="CB533" s="20"/>
      <c r="CC533" s="21"/>
    </row>
    <row r="534" ht="15.75" customHeight="1">
      <c r="A534" t="s" s="32">
        <v>1190</v>
      </c>
      <c r="B534" t="s" s="71">
        <f>_xlfn.IFS(H534=0,F534,K534=1,I534,L534=1,Q534)</f>
        <v>13</v>
      </c>
      <c r="C534" s="72">
        <f>_xlfn.IFS(H534=0,G534,K534=1,J534,L534=1,R534)</f>
        <v>39.1207546432826</v>
      </c>
      <c r="D534" t="s" s="68">
        <v>1001</v>
      </c>
      <c r="E534" s="13"/>
      <c r="F534" t="s" s="74">
        <v>13</v>
      </c>
      <c r="G534" s="81">
        <f>AH534</f>
        <v>39.1207546432826</v>
      </c>
      <c r="H534" s="82">
        <f>K534+L534</f>
        <v>0</v>
      </c>
      <c r="I534" t="s" s="77">
        <v>5</v>
      </c>
      <c r="J534" s="81">
        <f>AB534</f>
        <v>34.4315762748276</v>
      </c>
      <c r="K534" s="13"/>
      <c r="L534" s="13"/>
      <c r="M534" s="13"/>
      <c r="N534" s="13"/>
      <c r="O534" t="s" s="68">
        <v>1191</v>
      </c>
      <c r="P534" t="s" s="68">
        <v>1190</v>
      </c>
      <c r="Q534" t="s" s="78">
        <v>17</v>
      </c>
      <c r="R534" s="83">
        <f>100*S534</f>
        <v>13.1359491</v>
      </c>
      <c r="S534" s="35">
        <v>0.131359491</v>
      </c>
      <c r="T534" s="16"/>
      <c r="U534" s="37">
        <v>73482</v>
      </c>
      <c r="V534" s="37">
        <v>51203</v>
      </c>
      <c r="W534" s="37">
        <v>203</v>
      </c>
      <c r="X534" s="37">
        <v>2401</v>
      </c>
      <c r="Y534" s="37">
        <v>17630</v>
      </c>
      <c r="Z534" s="38">
        <f>100*Y534/$V534</f>
        <v>34.4315762748276</v>
      </c>
      <c r="AA534" s="37">
        <f>IF(Z534&gt;$V$8,1,0)</f>
        <v>0</v>
      </c>
      <c r="AB534" s="38">
        <f>IF($I534=Y$16,Z534,0)</f>
        <v>34.4315762748276</v>
      </c>
      <c r="AC534" s="37">
        <v>4587</v>
      </c>
      <c r="AD534" s="38">
        <f>100*AC534/$V534</f>
        <v>8.95845946526571</v>
      </c>
      <c r="AE534" s="37">
        <f>IF(AD534&gt;$V$8,1,0)</f>
        <v>0</v>
      </c>
      <c r="AF534" s="38">
        <f>IF($I534=AC$16,AD534,0)</f>
        <v>0</v>
      </c>
      <c r="AG534" s="37">
        <v>20031</v>
      </c>
      <c r="AH534" s="38">
        <f>100*AG534/$V534</f>
        <v>39.1207546432826</v>
      </c>
      <c r="AI534" s="37">
        <f>IF(AH534&gt;$V$8,1,0)</f>
        <v>0</v>
      </c>
      <c r="AJ534" s="38">
        <f>IF($I534=AG$16,AH534,0)</f>
        <v>0</v>
      </c>
      <c r="AK534" s="37">
        <v>6726</v>
      </c>
      <c r="AL534" s="38">
        <f>100*AK534/$V534</f>
        <v>13.1359490654844</v>
      </c>
      <c r="AM534" s="37">
        <f>IF(AL534&gt;$V$8,1,0)</f>
        <v>0</v>
      </c>
      <c r="AN534" s="38">
        <f>IF($I534=AK$16,AL534,0)</f>
        <v>0</v>
      </c>
      <c r="AO534" s="37">
        <v>2229</v>
      </c>
      <c r="AP534" s="38">
        <f>100*AO534/$V534</f>
        <v>4.35326055113958</v>
      </c>
      <c r="AQ534" s="37">
        <f>IF(AP534&gt;$V$8,1,0)</f>
        <v>0</v>
      </c>
      <c r="AR534" s="38">
        <f>IF($I534=AO$16,AP534,0)</f>
        <v>0</v>
      </c>
      <c r="AS534" s="37">
        <v>0</v>
      </c>
      <c r="AT534" s="38">
        <f>100*AS534/$V534</f>
        <v>0</v>
      </c>
      <c r="AU534" s="37">
        <f>IF(AT534&gt;$V$8,1,0)</f>
        <v>0</v>
      </c>
      <c r="AV534" s="38">
        <f>IF($I534=AS$16,AT534,0)</f>
        <v>0</v>
      </c>
      <c r="AW534" s="37">
        <v>0</v>
      </c>
      <c r="AX534" s="38">
        <f>100*AW534/$V534</f>
        <v>0</v>
      </c>
      <c r="AY534" s="37">
        <f>IF(AX534&gt;$V$8,1,0)</f>
        <v>0</v>
      </c>
      <c r="AZ534" s="38">
        <f>IF($I534=AW$16,AX534,0)</f>
        <v>0</v>
      </c>
      <c r="BA534" s="37">
        <v>0</v>
      </c>
      <c r="BB534" s="38">
        <f>100*BA534/$V534</f>
        <v>0</v>
      </c>
      <c r="BC534" s="37">
        <f>IF(BB534&gt;$V$8,1,0)</f>
        <v>0</v>
      </c>
      <c r="BD534" s="38">
        <f>IF($I534=BA$16,BB534,0)</f>
        <v>0</v>
      </c>
      <c r="BE534" s="37">
        <v>0</v>
      </c>
      <c r="BF534" s="38">
        <f>100*BE534/$V534</f>
        <v>0</v>
      </c>
      <c r="BG534" s="37">
        <f>IF(BF534&gt;$V$8,1,0)</f>
        <v>0</v>
      </c>
      <c r="BH534" s="38">
        <f>IF($I534=BE$16,BF534,0)</f>
        <v>0</v>
      </c>
      <c r="BI534" s="37">
        <v>0</v>
      </c>
      <c r="BJ534" s="38">
        <f>100*BI534/$V534</f>
        <v>0</v>
      </c>
      <c r="BK534" s="37">
        <f>IF(BJ534&gt;$V$8,1,0)</f>
        <v>0</v>
      </c>
      <c r="BL534" s="38">
        <f>IF($I534=BI$16,BJ534,0)</f>
        <v>0</v>
      </c>
      <c r="BM534" s="37">
        <v>0</v>
      </c>
      <c r="BN534" s="38">
        <f>100*BM534/$V534</f>
        <v>0</v>
      </c>
      <c r="BO534" s="37">
        <f>IF(BN534&gt;$V$8,1,0)</f>
        <v>0</v>
      </c>
      <c r="BP534" s="38">
        <f>IF($I534=BM$16,BN534,0)</f>
        <v>0</v>
      </c>
      <c r="BQ534" s="37">
        <v>0</v>
      </c>
      <c r="BR534" s="38">
        <f>100*BQ534/$V534</f>
        <v>0</v>
      </c>
      <c r="BS534" s="37">
        <f>IF(BR534&gt;$V$8,1,0)</f>
        <v>0</v>
      </c>
      <c r="BT534" s="38">
        <f>IF($I534=BQ$16,BR534,0)</f>
        <v>0</v>
      </c>
      <c r="BU534" s="37">
        <v>0</v>
      </c>
      <c r="BV534" s="38">
        <f>100*BU534/$V534</f>
        <v>0</v>
      </c>
      <c r="BW534" s="37">
        <f>IF(BV534&gt;$V$8,1,0)</f>
        <v>0</v>
      </c>
      <c r="BX534" s="38">
        <f>IF($I534=BU$16,BV534,0)</f>
        <v>0</v>
      </c>
      <c r="BY534" s="37">
        <v>0</v>
      </c>
      <c r="BZ534" s="37">
        <v>0</v>
      </c>
      <c r="CA534" s="16"/>
      <c r="CB534" s="20"/>
      <c r="CC534" s="21"/>
    </row>
    <row r="535" ht="15.75" customHeight="1">
      <c r="A535" t="s" s="32">
        <v>1192</v>
      </c>
      <c r="B535" t="s" s="71">
        <f>_xlfn.IFS(H535=0,F535,K535=1,I535,L535=1,Q535)</f>
        <v>13</v>
      </c>
      <c r="C535" s="72">
        <f>_xlfn.IFS(H535=0,G535,K535=1,J535,L535=1,R535)</f>
        <v>39.003504038076</v>
      </c>
      <c r="D535" t="s" s="73">
        <v>1001</v>
      </c>
      <c r="E535" s="25"/>
      <c r="F535" t="s" s="74">
        <v>13</v>
      </c>
      <c r="G535" s="75">
        <f>AH535</f>
        <v>39.003504038076</v>
      </c>
      <c r="H535" s="76">
        <f>K535+L535</f>
        <v>0</v>
      </c>
      <c r="I535" t="s" s="77">
        <v>5</v>
      </c>
      <c r="J535" s="75">
        <f>AB535</f>
        <v>33.3558191391684</v>
      </c>
      <c r="K535" s="25"/>
      <c r="L535" s="25"/>
      <c r="M535" s="25"/>
      <c r="N535" s="25"/>
      <c r="O535" t="s" s="73">
        <v>1193</v>
      </c>
      <c r="P535" t="s" s="73">
        <v>1192</v>
      </c>
      <c r="Q535" t="s" s="78">
        <v>17</v>
      </c>
      <c r="R535" s="79">
        <f>100*S535</f>
        <v>14.1079693</v>
      </c>
      <c r="S535" s="80">
        <v>0.141079693</v>
      </c>
      <c r="T535" s="28"/>
      <c r="U535" s="29">
        <v>78192</v>
      </c>
      <c r="V535" s="29">
        <v>53367</v>
      </c>
      <c r="W535" s="29">
        <v>148</v>
      </c>
      <c r="X535" s="29">
        <v>3014</v>
      </c>
      <c r="Y535" s="29">
        <v>17801</v>
      </c>
      <c r="Z535" s="31">
        <f>100*Y535/$V535</f>
        <v>33.3558191391684</v>
      </c>
      <c r="AA535" s="29">
        <f>IF(Z535&gt;$V$8,1,0)</f>
        <v>0</v>
      </c>
      <c r="AB535" s="31">
        <f>IF($I535=Y$16,Z535,0)</f>
        <v>33.3558191391684</v>
      </c>
      <c r="AC535" s="29">
        <v>5057</v>
      </c>
      <c r="AD535" s="31">
        <f>100*AC535/$V535</f>
        <v>9.475893342327661</v>
      </c>
      <c r="AE535" s="29">
        <f>IF(AD535&gt;$V$8,1,0)</f>
        <v>0</v>
      </c>
      <c r="AF535" s="31">
        <f>IF($I535=AC$16,AD535,0)</f>
        <v>0</v>
      </c>
      <c r="AG535" s="29">
        <v>20815</v>
      </c>
      <c r="AH535" s="31">
        <f>100*AG535/$V535</f>
        <v>39.003504038076</v>
      </c>
      <c r="AI535" s="29">
        <f>IF(AH535&gt;$V$8,1,0)</f>
        <v>0</v>
      </c>
      <c r="AJ535" s="31">
        <f>IF($I535=AG$16,AH535,0)</f>
        <v>0</v>
      </c>
      <c r="AK535" s="29">
        <v>7529</v>
      </c>
      <c r="AL535" s="31">
        <f>100*AK535/$V535</f>
        <v>14.1079693443514</v>
      </c>
      <c r="AM535" s="29">
        <f>IF(AL535&gt;$V$8,1,0)</f>
        <v>0</v>
      </c>
      <c r="AN535" s="31">
        <f>IF($I535=AK$16,AL535,0)</f>
        <v>0</v>
      </c>
      <c r="AO535" s="29">
        <v>2165</v>
      </c>
      <c r="AP535" s="31">
        <f>100*AO535/$V535</f>
        <v>4.0568141360766</v>
      </c>
      <c r="AQ535" s="29">
        <f>IF(AP535&gt;$V$8,1,0)</f>
        <v>0</v>
      </c>
      <c r="AR535" s="31">
        <f>IF($I535=AO$16,AP535,0)</f>
        <v>0</v>
      </c>
      <c r="AS535" s="29">
        <v>0</v>
      </c>
      <c r="AT535" s="31">
        <f>100*AS535/$V535</f>
        <v>0</v>
      </c>
      <c r="AU535" s="29">
        <f>IF(AT535&gt;$V$8,1,0)</f>
        <v>0</v>
      </c>
      <c r="AV535" s="31">
        <f>IF($I535=AS$16,AT535,0)</f>
        <v>0</v>
      </c>
      <c r="AW535" s="29">
        <v>0</v>
      </c>
      <c r="AX535" s="31">
        <f>100*AW535/$V535</f>
        <v>0</v>
      </c>
      <c r="AY535" s="29">
        <f>IF(AX535&gt;$V$8,1,0)</f>
        <v>0</v>
      </c>
      <c r="AZ535" s="31">
        <f>IF($I535=AW$16,AX535,0)</f>
        <v>0</v>
      </c>
      <c r="BA535" s="29">
        <v>0</v>
      </c>
      <c r="BB535" s="31">
        <f>100*BA535/$V535</f>
        <v>0</v>
      </c>
      <c r="BC535" s="29">
        <f>IF(BB535&gt;$V$8,1,0)</f>
        <v>0</v>
      </c>
      <c r="BD535" s="31">
        <f>IF($I535=BA$16,BB535,0)</f>
        <v>0</v>
      </c>
      <c r="BE535" s="29">
        <v>0</v>
      </c>
      <c r="BF535" s="31">
        <f>100*BE535/$V535</f>
        <v>0</v>
      </c>
      <c r="BG535" s="29">
        <f>IF(BF535&gt;$V$8,1,0)</f>
        <v>0</v>
      </c>
      <c r="BH535" s="31">
        <f>IF($I535=BE$16,BF535,0)</f>
        <v>0</v>
      </c>
      <c r="BI535" s="29">
        <v>0</v>
      </c>
      <c r="BJ535" s="31">
        <f>100*BI535/$V535</f>
        <v>0</v>
      </c>
      <c r="BK535" s="29">
        <f>IF(BJ535&gt;$V$8,1,0)</f>
        <v>0</v>
      </c>
      <c r="BL535" s="31">
        <f>IF($I535=BI$16,BJ535,0)</f>
        <v>0</v>
      </c>
      <c r="BM535" s="29">
        <v>0</v>
      </c>
      <c r="BN535" s="31">
        <f>100*BM535/$V535</f>
        <v>0</v>
      </c>
      <c r="BO535" s="29">
        <f>IF(BN535&gt;$V$8,1,0)</f>
        <v>0</v>
      </c>
      <c r="BP535" s="31">
        <f>IF($I535=BM$16,BN535,0)</f>
        <v>0</v>
      </c>
      <c r="BQ535" s="29">
        <v>0</v>
      </c>
      <c r="BR535" s="31">
        <f>100*BQ535/$V535</f>
        <v>0</v>
      </c>
      <c r="BS535" s="29">
        <f>IF(BR535&gt;$V$8,1,0)</f>
        <v>0</v>
      </c>
      <c r="BT535" s="31">
        <f>IF($I535=BQ$16,BR535,0)</f>
        <v>0</v>
      </c>
      <c r="BU535" s="29">
        <v>0</v>
      </c>
      <c r="BV535" s="31">
        <f>100*BU535/$V535</f>
        <v>0</v>
      </c>
      <c r="BW535" s="29">
        <f>IF(BV535&gt;$V$8,1,0)</f>
        <v>0</v>
      </c>
      <c r="BX535" s="31">
        <f>IF($I535=BU$16,BV535,0)</f>
        <v>0</v>
      </c>
      <c r="BY535" s="29">
        <v>0</v>
      </c>
      <c r="BZ535" s="29">
        <v>0</v>
      </c>
      <c r="CA535" s="28"/>
      <c r="CB535" s="20"/>
      <c r="CC535" s="21"/>
    </row>
    <row r="536" ht="15.75" customHeight="1">
      <c r="A536" t="s" s="32">
        <v>1194</v>
      </c>
      <c r="B536" t="s" s="71">
        <f>_xlfn.IFS(H536=0,F536,K536=1,I536,L536=1,Q536)</f>
        <v>13</v>
      </c>
      <c r="C536" s="72">
        <f>_xlfn.IFS(H536=0,G536,K536=1,J536,L536=1,R536)</f>
        <v>38.9772788698895</v>
      </c>
      <c r="D536" t="s" s="68">
        <v>1001</v>
      </c>
      <c r="E536" s="13"/>
      <c r="F536" t="s" s="74">
        <v>13</v>
      </c>
      <c r="G536" s="81">
        <f>AH536</f>
        <v>38.9772788698895</v>
      </c>
      <c r="H536" s="82">
        <f>K536+L536</f>
        <v>0</v>
      </c>
      <c r="I536" t="s" s="77">
        <v>5</v>
      </c>
      <c r="J536" s="81">
        <f>AB536</f>
        <v>34.4420620191355</v>
      </c>
      <c r="K536" s="13"/>
      <c r="L536" s="13"/>
      <c r="M536" s="13"/>
      <c r="N536" s="13"/>
      <c r="O536" t="s" s="68">
        <v>1195</v>
      </c>
      <c r="P536" t="s" s="68">
        <v>1194</v>
      </c>
      <c r="Q536" t="s" s="78">
        <v>17</v>
      </c>
      <c r="R536" s="83">
        <f>100*S536</f>
        <v>11.0200184</v>
      </c>
      <c r="S536" s="35">
        <v>0.110200184</v>
      </c>
      <c r="T536" s="16"/>
      <c r="U536" s="37">
        <v>79150</v>
      </c>
      <c r="V536" s="37">
        <v>55499</v>
      </c>
      <c r="W536" s="37">
        <v>225</v>
      </c>
      <c r="X536" s="37">
        <v>2517</v>
      </c>
      <c r="Y536" s="37">
        <v>19115</v>
      </c>
      <c r="Z536" s="38">
        <f>100*Y536/$V536</f>
        <v>34.4420620191355</v>
      </c>
      <c r="AA536" s="37">
        <f>IF(Z536&gt;$V$8,1,0)</f>
        <v>0</v>
      </c>
      <c r="AB536" s="38">
        <f>IF($I536=Y$16,Z536,0)</f>
        <v>34.4420620191355</v>
      </c>
      <c r="AC536" s="37">
        <v>5979</v>
      </c>
      <c r="AD536" s="38">
        <f>100*AC536/$V536</f>
        <v>10.7731670840916</v>
      </c>
      <c r="AE536" s="37">
        <f>IF(AD536&gt;$V$8,1,0)</f>
        <v>0</v>
      </c>
      <c r="AF536" s="38">
        <f>IF($I536=AC$16,AD536,0)</f>
        <v>0</v>
      </c>
      <c r="AG536" s="37">
        <v>21632</v>
      </c>
      <c r="AH536" s="38">
        <f>100*AG536/$V536</f>
        <v>38.9772788698895</v>
      </c>
      <c r="AI536" s="37">
        <f>IF(AH536&gt;$V$8,1,0)</f>
        <v>0</v>
      </c>
      <c r="AJ536" s="38">
        <f>IF($I536=AG$16,AH536,0)</f>
        <v>0</v>
      </c>
      <c r="AK536" s="37">
        <v>6116</v>
      </c>
      <c r="AL536" s="38">
        <f>100*AK536/$V536</f>
        <v>11.0200183787095</v>
      </c>
      <c r="AM536" s="37">
        <f>IF(AL536&gt;$V$8,1,0)</f>
        <v>0</v>
      </c>
      <c r="AN536" s="38">
        <f>IF($I536=AK$16,AL536,0)</f>
        <v>0</v>
      </c>
      <c r="AO536" s="37">
        <v>2137</v>
      </c>
      <c r="AP536" s="38">
        <f>100*AO536/$V536</f>
        <v>3.85051982918611</v>
      </c>
      <c r="AQ536" s="37">
        <f>IF(AP536&gt;$V$8,1,0)</f>
        <v>0</v>
      </c>
      <c r="AR536" s="38">
        <f>IF($I536=AO$16,AP536,0)</f>
        <v>0</v>
      </c>
      <c r="AS536" s="37">
        <v>0</v>
      </c>
      <c r="AT536" s="38">
        <f>100*AS536/$V536</f>
        <v>0</v>
      </c>
      <c r="AU536" s="37">
        <f>IF(AT536&gt;$V$8,1,0)</f>
        <v>0</v>
      </c>
      <c r="AV536" s="38">
        <f>IF($I536=AS$16,AT536,0)</f>
        <v>0</v>
      </c>
      <c r="AW536" s="37">
        <v>0</v>
      </c>
      <c r="AX536" s="38">
        <f>100*AW536/$V536</f>
        <v>0</v>
      </c>
      <c r="AY536" s="37">
        <f>IF(AX536&gt;$V$8,1,0)</f>
        <v>0</v>
      </c>
      <c r="AZ536" s="38">
        <f>IF($I536=AW$16,AX536,0)</f>
        <v>0</v>
      </c>
      <c r="BA536" s="37">
        <v>0</v>
      </c>
      <c r="BB536" s="38">
        <f>100*BA536/$V536</f>
        <v>0</v>
      </c>
      <c r="BC536" s="37">
        <f>IF(BB536&gt;$V$8,1,0)</f>
        <v>0</v>
      </c>
      <c r="BD536" s="38">
        <f>IF($I536=BA$16,BB536,0)</f>
        <v>0</v>
      </c>
      <c r="BE536" s="37">
        <v>0</v>
      </c>
      <c r="BF536" s="38">
        <f>100*BE536/$V536</f>
        <v>0</v>
      </c>
      <c r="BG536" s="37">
        <f>IF(BF536&gt;$V$8,1,0)</f>
        <v>0</v>
      </c>
      <c r="BH536" s="38">
        <f>IF($I536=BE$16,BF536,0)</f>
        <v>0</v>
      </c>
      <c r="BI536" s="37">
        <v>0</v>
      </c>
      <c r="BJ536" s="38">
        <f>100*BI536/$V536</f>
        <v>0</v>
      </c>
      <c r="BK536" s="37">
        <f>IF(BJ536&gt;$V$8,1,0)</f>
        <v>0</v>
      </c>
      <c r="BL536" s="38">
        <f>IF($I536=BI$16,BJ536,0)</f>
        <v>0</v>
      </c>
      <c r="BM536" s="37">
        <v>0</v>
      </c>
      <c r="BN536" s="38">
        <f>100*BM536/$V536</f>
        <v>0</v>
      </c>
      <c r="BO536" s="37">
        <f>IF(BN536&gt;$V$8,1,0)</f>
        <v>0</v>
      </c>
      <c r="BP536" s="38">
        <f>IF($I536=BM$16,BN536,0)</f>
        <v>0</v>
      </c>
      <c r="BQ536" s="37">
        <v>0</v>
      </c>
      <c r="BR536" s="38">
        <f>100*BQ536/$V536</f>
        <v>0</v>
      </c>
      <c r="BS536" s="37">
        <f>IF(BR536&gt;$V$8,1,0)</f>
        <v>0</v>
      </c>
      <c r="BT536" s="38">
        <f>IF($I536=BQ$16,BR536,0)</f>
        <v>0</v>
      </c>
      <c r="BU536" s="37">
        <v>0</v>
      </c>
      <c r="BV536" s="38">
        <f>100*BU536/$V536</f>
        <v>0</v>
      </c>
      <c r="BW536" s="37">
        <f>IF(BV536&gt;$V$8,1,0)</f>
        <v>0</v>
      </c>
      <c r="BX536" s="38">
        <f>IF($I536=BU$16,BV536,0)</f>
        <v>0</v>
      </c>
      <c r="BY536" s="37">
        <v>727</v>
      </c>
      <c r="BZ536" s="37">
        <v>0</v>
      </c>
      <c r="CA536" s="16"/>
      <c r="CB536" s="20"/>
      <c r="CC536" s="21"/>
    </row>
    <row r="537" ht="15.75" customHeight="1">
      <c r="A537" t="s" s="32">
        <v>1196</v>
      </c>
      <c r="B537" t="s" s="71">
        <f>_xlfn.IFS(H537=0,F537,K537=1,I537,L537=1,Q537)</f>
        <v>5</v>
      </c>
      <c r="C537" s="72">
        <f>_xlfn.IFS(H537=0,G537,K537=1,J537,L537=1,R537)</f>
        <v>38.8716117252864</v>
      </c>
      <c r="D537" t="s" s="73">
        <v>1001</v>
      </c>
      <c r="E537" s="25"/>
      <c r="F537" t="s" s="74">
        <v>5</v>
      </c>
      <c r="G537" s="75">
        <f>Z537</f>
        <v>38.8716117252864</v>
      </c>
      <c r="H537" s="76">
        <f>K537+L537</f>
        <v>0</v>
      </c>
      <c r="I537" t="s" s="77">
        <v>17</v>
      </c>
      <c r="J537" s="75">
        <f>AN537</f>
        <v>25.0155494472422</v>
      </c>
      <c r="K537" s="25"/>
      <c r="L537" s="25"/>
      <c r="M537" s="25"/>
      <c r="N537" s="25"/>
      <c r="O537" t="s" s="73">
        <v>1197</v>
      </c>
      <c r="P537" t="s" s="73">
        <v>1196</v>
      </c>
      <c r="Q537" t="s" s="78">
        <v>9</v>
      </c>
      <c r="R537" s="79">
        <f>100*S537</f>
        <v>19.6966353</v>
      </c>
      <c r="S537" s="80">
        <v>0.196966353</v>
      </c>
      <c r="T537" s="28"/>
      <c r="U537" s="29">
        <v>78282</v>
      </c>
      <c r="V537" s="29">
        <v>49841</v>
      </c>
      <c r="W537" s="29">
        <v>199</v>
      </c>
      <c r="X537" s="29">
        <v>6906</v>
      </c>
      <c r="Y537" s="29">
        <v>19374</v>
      </c>
      <c r="Z537" s="31">
        <f>100*Y537/$V537</f>
        <v>38.8716117252864</v>
      </c>
      <c r="AA537" s="29">
        <f>IF(Z537&gt;$V$8,1,0)</f>
        <v>0</v>
      </c>
      <c r="AB537" s="31">
        <f>IF($I537=Y$16,Z537,0)</f>
        <v>0</v>
      </c>
      <c r="AC537" s="29">
        <v>9817</v>
      </c>
      <c r="AD537" s="31">
        <f>100*AC537/$V537</f>
        <v>19.6966353002548</v>
      </c>
      <c r="AE537" s="29">
        <f>IF(AD537&gt;$V$8,1,0)</f>
        <v>0</v>
      </c>
      <c r="AF537" s="31">
        <f>IF($I537=AC$16,AD537,0)</f>
        <v>0</v>
      </c>
      <c r="AG537" s="29">
        <v>5882</v>
      </c>
      <c r="AH537" s="31">
        <f>100*AG537/$V537</f>
        <v>11.8015288617805</v>
      </c>
      <c r="AI537" s="29">
        <f>IF(AH537&gt;$V$8,1,0)</f>
        <v>0</v>
      </c>
      <c r="AJ537" s="31">
        <f>IF($I537=AG$16,AH537,0)</f>
        <v>0</v>
      </c>
      <c r="AK537" s="29">
        <v>12468</v>
      </c>
      <c r="AL537" s="31">
        <f>100*AK537/$V537</f>
        <v>25.0155494472422</v>
      </c>
      <c r="AM537" s="29">
        <f>IF(AL537&gt;$V$8,1,0)</f>
        <v>0</v>
      </c>
      <c r="AN537" s="31">
        <f>IF($I537=AK$16,AL537,0)</f>
        <v>25.0155494472422</v>
      </c>
      <c r="AO537" s="29">
        <v>2300</v>
      </c>
      <c r="AP537" s="31">
        <f>100*AO537/$V537</f>
        <v>4.61467466543609</v>
      </c>
      <c r="AQ537" s="29">
        <f>IF(AP537&gt;$V$8,1,0)</f>
        <v>0</v>
      </c>
      <c r="AR537" s="31">
        <f>IF($I537=AO$16,AP537,0)</f>
        <v>0</v>
      </c>
      <c r="AS537" s="29">
        <v>0</v>
      </c>
      <c r="AT537" s="31">
        <f>100*AS537/$V537</f>
        <v>0</v>
      </c>
      <c r="AU537" s="29">
        <f>IF(AT537&gt;$V$8,1,0)</f>
        <v>0</v>
      </c>
      <c r="AV537" s="31">
        <f>IF($I537=AS$16,AT537,0)</f>
        <v>0</v>
      </c>
      <c r="AW537" s="29">
        <v>0</v>
      </c>
      <c r="AX537" s="31">
        <f>100*AW537/$V537</f>
        <v>0</v>
      </c>
      <c r="AY537" s="29">
        <f>IF(AX537&gt;$V$8,1,0)</f>
        <v>0</v>
      </c>
      <c r="AZ537" s="31">
        <f>IF($I537=AW$16,AX537,0)</f>
        <v>0</v>
      </c>
      <c r="BA537" s="29">
        <v>0</v>
      </c>
      <c r="BB537" s="31">
        <f>100*BA537/$V537</f>
        <v>0</v>
      </c>
      <c r="BC537" s="29">
        <f>IF(BB537&gt;$V$8,1,0)</f>
        <v>0</v>
      </c>
      <c r="BD537" s="31">
        <f>IF($I537=BA$16,BB537,0)</f>
        <v>0</v>
      </c>
      <c r="BE537" s="29">
        <v>0</v>
      </c>
      <c r="BF537" s="31">
        <f>100*BE537/$V537</f>
        <v>0</v>
      </c>
      <c r="BG537" s="29">
        <f>IF(BF537&gt;$V$8,1,0)</f>
        <v>0</v>
      </c>
      <c r="BH537" s="31">
        <f>IF($I537=BE$16,BF537,0)</f>
        <v>0</v>
      </c>
      <c r="BI537" s="29">
        <v>0</v>
      </c>
      <c r="BJ537" s="31">
        <f>100*BI537/$V537</f>
        <v>0</v>
      </c>
      <c r="BK537" s="29">
        <f>IF(BJ537&gt;$V$8,1,0)</f>
        <v>0</v>
      </c>
      <c r="BL537" s="31">
        <f>IF($I537=BI$16,BJ537,0)</f>
        <v>0</v>
      </c>
      <c r="BM537" s="29">
        <v>0</v>
      </c>
      <c r="BN537" s="31">
        <f>100*BM537/$V537</f>
        <v>0</v>
      </c>
      <c r="BO537" s="29">
        <f>IF(BN537&gt;$V$8,1,0)</f>
        <v>0</v>
      </c>
      <c r="BP537" s="31">
        <f>IF($I537=BM$16,BN537,0)</f>
        <v>0</v>
      </c>
      <c r="BQ537" s="29">
        <v>0</v>
      </c>
      <c r="BR537" s="31">
        <f>100*BQ537/$V537</f>
        <v>0</v>
      </c>
      <c r="BS537" s="29">
        <f>IF(BR537&gt;$V$8,1,0)</f>
        <v>0</v>
      </c>
      <c r="BT537" s="31">
        <f>IF($I537=BQ$16,BR537,0)</f>
        <v>0</v>
      </c>
      <c r="BU537" s="29">
        <v>0</v>
      </c>
      <c r="BV537" s="31">
        <f>100*BU537/$V537</f>
        <v>0</v>
      </c>
      <c r="BW537" s="29">
        <f>IF(BV537&gt;$V$8,1,0)</f>
        <v>0</v>
      </c>
      <c r="BX537" s="31">
        <f>IF($I537=BU$16,BV537,0)</f>
        <v>0</v>
      </c>
      <c r="BY537" s="29">
        <v>0</v>
      </c>
      <c r="BZ537" s="29">
        <v>0</v>
      </c>
      <c r="CA537" s="28"/>
      <c r="CB537" s="20"/>
      <c r="CC537" s="21"/>
    </row>
    <row r="538" ht="15.75" customHeight="1">
      <c r="A538" t="s" s="32">
        <v>1198</v>
      </c>
      <c r="B538" t="s" s="71">
        <f>_xlfn.IFS(H538=0,F538,K538=1,I538,L538=1,Q538)</f>
        <v>5</v>
      </c>
      <c r="C538" s="72">
        <f>_xlfn.IFS(H538=0,G538,K538=1,J538,L538=1,R538)</f>
        <v>38.8663472819711</v>
      </c>
      <c r="D538" t="s" s="68">
        <v>1001</v>
      </c>
      <c r="E538" s="13"/>
      <c r="F538" t="s" s="74">
        <v>5</v>
      </c>
      <c r="G538" s="81">
        <f>Z538</f>
        <v>38.8663472819711</v>
      </c>
      <c r="H538" s="82">
        <f>K538+L538</f>
        <v>0</v>
      </c>
      <c r="I538" t="s" s="77">
        <v>9</v>
      </c>
      <c r="J538" s="81">
        <f>AF538</f>
        <v>28.3706491982792</v>
      </c>
      <c r="K538" s="13"/>
      <c r="L538" s="13"/>
      <c r="M538" s="13"/>
      <c r="N538" s="13"/>
      <c r="O538" t="s" s="68">
        <v>1199</v>
      </c>
      <c r="P538" t="s" s="68">
        <v>1198</v>
      </c>
      <c r="Q538" t="s" s="78">
        <v>17</v>
      </c>
      <c r="R538" s="83">
        <f>100*S538</f>
        <v>24.205612</v>
      </c>
      <c r="S538" s="35">
        <v>0.24205612</v>
      </c>
      <c r="T538" s="16"/>
      <c r="U538" s="37">
        <v>70268</v>
      </c>
      <c r="V538" s="37">
        <v>40912</v>
      </c>
      <c r="W538" s="37">
        <v>156</v>
      </c>
      <c r="X538" s="37">
        <v>4294</v>
      </c>
      <c r="Y538" s="37">
        <v>15901</v>
      </c>
      <c r="Z538" s="38">
        <f>100*Y538/$V538</f>
        <v>38.8663472819711</v>
      </c>
      <c r="AA538" s="37">
        <f>IF(Z538&gt;$V$8,1,0)</f>
        <v>0</v>
      </c>
      <c r="AB538" s="38">
        <f>IF($I538=Y$16,Z538,0)</f>
        <v>0</v>
      </c>
      <c r="AC538" s="37">
        <v>11607</v>
      </c>
      <c r="AD538" s="38">
        <f>100*AC538/$V538</f>
        <v>28.3706491982792</v>
      </c>
      <c r="AE538" s="37">
        <f>IF(AD538&gt;$V$8,1,0)</f>
        <v>0</v>
      </c>
      <c r="AF538" s="38">
        <f>IF($I538=AC$16,AD538,0)</f>
        <v>28.3706491982792</v>
      </c>
      <c r="AG538" s="37">
        <v>1755</v>
      </c>
      <c r="AH538" s="38">
        <f>100*AG538/$V538</f>
        <v>4.28969495502542</v>
      </c>
      <c r="AI538" s="37">
        <f>IF(AH538&gt;$V$8,1,0)</f>
        <v>0</v>
      </c>
      <c r="AJ538" s="38">
        <f>IF($I538=AG$16,AH538,0)</f>
        <v>0</v>
      </c>
      <c r="AK538" s="37">
        <v>9903</v>
      </c>
      <c r="AL538" s="38">
        <f>100*AK538/$V538</f>
        <v>24.2056120453657</v>
      </c>
      <c r="AM538" s="37">
        <f>IF(AL538&gt;$V$8,1,0)</f>
        <v>0</v>
      </c>
      <c r="AN538" s="38">
        <f>IF($I538=AK$16,AL538,0)</f>
        <v>0</v>
      </c>
      <c r="AO538" s="37">
        <v>1746</v>
      </c>
      <c r="AP538" s="38">
        <f>100*AO538/$V538</f>
        <v>4.26769651935862</v>
      </c>
      <c r="AQ538" s="37">
        <f>IF(AP538&gt;$V$8,1,0)</f>
        <v>0</v>
      </c>
      <c r="AR538" s="38">
        <f>IF($I538=AO$16,AP538,0)</f>
        <v>0</v>
      </c>
      <c r="AS538" s="37">
        <v>0</v>
      </c>
      <c r="AT538" s="38">
        <f>100*AS538/$V538</f>
        <v>0</v>
      </c>
      <c r="AU538" s="37">
        <f>IF(AT538&gt;$V$8,1,0)</f>
        <v>0</v>
      </c>
      <c r="AV538" s="38">
        <f>IF($I538=AS$16,AT538,0)</f>
        <v>0</v>
      </c>
      <c r="AW538" s="37">
        <v>0</v>
      </c>
      <c r="AX538" s="38">
        <f>100*AW538/$V538</f>
        <v>0</v>
      </c>
      <c r="AY538" s="37">
        <f>IF(AX538&gt;$V$8,1,0)</f>
        <v>0</v>
      </c>
      <c r="AZ538" s="38">
        <f>IF($I538=AW$16,AX538,0)</f>
        <v>0</v>
      </c>
      <c r="BA538" s="37">
        <v>0</v>
      </c>
      <c r="BB538" s="38">
        <f>100*BA538/$V538</f>
        <v>0</v>
      </c>
      <c r="BC538" s="37">
        <f>IF(BB538&gt;$V$8,1,0)</f>
        <v>0</v>
      </c>
      <c r="BD538" s="38">
        <f>IF($I538=BA$16,BB538,0)</f>
        <v>0</v>
      </c>
      <c r="BE538" s="37">
        <v>0</v>
      </c>
      <c r="BF538" s="38">
        <f>100*BE538/$V538</f>
        <v>0</v>
      </c>
      <c r="BG538" s="37">
        <f>IF(BF538&gt;$V$8,1,0)</f>
        <v>0</v>
      </c>
      <c r="BH538" s="38">
        <f>IF($I538=BE$16,BF538,0)</f>
        <v>0</v>
      </c>
      <c r="BI538" s="37">
        <v>0</v>
      </c>
      <c r="BJ538" s="38">
        <f>100*BI538/$V538</f>
        <v>0</v>
      </c>
      <c r="BK538" s="37">
        <f>IF(BJ538&gt;$V$8,1,0)</f>
        <v>0</v>
      </c>
      <c r="BL538" s="38">
        <f>IF($I538=BI$16,BJ538,0)</f>
        <v>0</v>
      </c>
      <c r="BM538" s="37">
        <v>0</v>
      </c>
      <c r="BN538" s="38">
        <f>100*BM538/$V538</f>
        <v>0</v>
      </c>
      <c r="BO538" s="37">
        <f>IF(BN538&gt;$V$8,1,0)</f>
        <v>0</v>
      </c>
      <c r="BP538" s="38">
        <f>IF($I538=BM$16,BN538,0)</f>
        <v>0</v>
      </c>
      <c r="BQ538" s="37">
        <v>0</v>
      </c>
      <c r="BR538" s="38">
        <f>100*BQ538/$V538</f>
        <v>0</v>
      </c>
      <c r="BS538" s="37">
        <f>IF(BR538&gt;$V$8,1,0)</f>
        <v>0</v>
      </c>
      <c r="BT538" s="38">
        <f>IF($I538=BQ$16,BR538,0)</f>
        <v>0</v>
      </c>
      <c r="BU538" s="37">
        <v>0</v>
      </c>
      <c r="BV538" s="38">
        <f>100*BU538/$V538</f>
        <v>0</v>
      </c>
      <c r="BW538" s="37">
        <f>IF(BV538&gt;$V$8,1,0)</f>
        <v>0</v>
      </c>
      <c r="BX538" s="38">
        <f>IF($I538=BU$16,BV538,0)</f>
        <v>0</v>
      </c>
      <c r="BY538" s="37">
        <v>0</v>
      </c>
      <c r="BZ538" s="37">
        <v>0</v>
      </c>
      <c r="CA538" s="16"/>
      <c r="CB538" s="20"/>
      <c r="CC538" s="21"/>
    </row>
    <row r="539" ht="15.75" customHeight="1">
      <c r="A539" t="s" s="32">
        <v>1200</v>
      </c>
      <c r="B539" t="s" s="71">
        <f>_xlfn.IFS(H539=0,F539,K539=1,I539,L539=1,Q539)</f>
        <v>5</v>
      </c>
      <c r="C539" s="72">
        <f>_xlfn.IFS(H539=0,G539,K539=1,J539,L539=1,R539)</f>
        <v>38.7521576385252</v>
      </c>
      <c r="D539" t="s" s="73">
        <v>1001</v>
      </c>
      <c r="E539" s="25"/>
      <c r="F539" t="s" s="74">
        <v>5</v>
      </c>
      <c r="G539" s="75">
        <f>Z539</f>
        <v>38.7521576385252</v>
      </c>
      <c r="H539" s="76">
        <f>K539+L539</f>
        <v>0</v>
      </c>
      <c r="I539" t="s" s="77">
        <v>9</v>
      </c>
      <c r="J539" s="75">
        <f>AF539</f>
        <v>28.2519733907411</v>
      </c>
      <c r="K539" s="25"/>
      <c r="L539" s="25"/>
      <c r="M539" s="25"/>
      <c r="N539" s="25"/>
      <c r="O539" t="s" s="73">
        <v>1201</v>
      </c>
      <c r="P539" t="s" s="73">
        <v>1200</v>
      </c>
      <c r="Q539" t="s" s="78">
        <v>17</v>
      </c>
      <c r="R539" s="79">
        <f>100*S539</f>
        <v>16.3553849</v>
      </c>
      <c r="S539" s="80">
        <v>0.163553849</v>
      </c>
      <c r="T539" s="28"/>
      <c r="U539" s="29">
        <v>78850</v>
      </c>
      <c r="V539" s="29">
        <v>51561</v>
      </c>
      <c r="W539" s="29">
        <v>210</v>
      </c>
      <c r="X539" s="29">
        <v>5414</v>
      </c>
      <c r="Y539" s="29">
        <v>19981</v>
      </c>
      <c r="Z539" s="31">
        <f>100*Y539/$V539</f>
        <v>38.7521576385252</v>
      </c>
      <c r="AA539" s="29">
        <f>IF(Z539&gt;$V$8,1,0)</f>
        <v>0</v>
      </c>
      <c r="AB539" s="31">
        <f>IF($I539=Y$16,Z539,0)</f>
        <v>0</v>
      </c>
      <c r="AC539" s="29">
        <v>14567</v>
      </c>
      <c r="AD539" s="31">
        <f>100*AC539/$V539</f>
        <v>28.2519733907411</v>
      </c>
      <c r="AE539" s="29">
        <f>IF(AD539&gt;$V$8,1,0)</f>
        <v>0</v>
      </c>
      <c r="AF539" s="31">
        <f>IF($I539=AC$16,AD539,0)</f>
        <v>28.2519733907411</v>
      </c>
      <c r="AG539" s="29">
        <v>5553</v>
      </c>
      <c r="AH539" s="31">
        <f>100*AG539/$V539</f>
        <v>10.7697678477919</v>
      </c>
      <c r="AI539" s="29">
        <f>IF(AH539&gt;$V$8,1,0)</f>
        <v>0</v>
      </c>
      <c r="AJ539" s="31">
        <f>IF($I539=AG$16,AH539,0)</f>
        <v>0</v>
      </c>
      <c r="AK539" s="29">
        <v>8433</v>
      </c>
      <c r="AL539" s="31">
        <f>100*AK539/$V539</f>
        <v>16.3553848839239</v>
      </c>
      <c r="AM539" s="29">
        <f>IF(AL539&gt;$V$8,1,0)</f>
        <v>0</v>
      </c>
      <c r="AN539" s="31">
        <f>IF($I539=AK$16,AL539,0)</f>
        <v>0</v>
      </c>
      <c r="AO539" s="29">
        <v>3027</v>
      </c>
      <c r="AP539" s="31">
        <f>100*AO539/$V539</f>
        <v>5.87071623901786</v>
      </c>
      <c r="AQ539" s="29">
        <f>IF(AP539&gt;$V$8,1,0)</f>
        <v>0</v>
      </c>
      <c r="AR539" s="31">
        <f>IF($I539=AO$16,AP539,0)</f>
        <v>0</v>
      </c>
      <c r="AS539" s="29">
        <v>0</v>
      </c>
      <c r="AT539" s="31">
        <f>100*AS539/$V539</f>
        <v>0</v>
      </c>
      <c r="AU539" s="29">
        <f>IF(AT539&gt;$V$8,1,0)</f>
        <v>0</v>
      </c>
      <c r="AV539" s="31">
        <f>IF($I539=AS$16,AT539,0)</f>
        <v>0</v>
      </c>
      <c r="AW539" s="29">
        <v>0</v>
      </c>
      <c r="AX539" s="31">
        <f>100*AW539/$V539</f>
        <v>0</v>
      </c>
      <c r="AY539" s="29">
        <f>IF(AX539&gt;$V$8,1,0)</f>
        <v>0</v>
      </c>
      <c r="AZ539" s="31">
        <f>IF($I539=AW$16,AX539,0)</f>
        <v>0</v>
      </c>
      <c r="BA539" s="29">
        <v>0</v>
      </c>
      <c r="BB539" s="31">
        <f>100*BA539/$V539</f>
        <v>0</v>
      </c>
      <c r="BC539" s="29">
        <f>IF(BB539&gt;$V$8,1,0)</f>
        <v>0</v>
      </c>
      <c r="BD539" s="31">
        <f>IF($I539=BA$16,BB539,0)</f>
        <v>0</v>
      </c>
      <c r="BE539" s="29">
        <v>0</v>
      </c>
      <c r="BF539" s="31">
        <f>100*BE539/$V539</f>
        <v>0</v>
      </c>
      <c r="BG539" s="29">
        <f>IF(BF539&gt;$V$8,1,0)</f>
        <v>0</v>
      </c>
      <c r="BH539" s="31">
        <f>IF($I539=BE$16,BF539,0)</f>
        <v>0</v>
      </c>
      <c r="BI539" s="29">
        <v>0</v>
      </c>
      <c r="BJ539" s="31">
        <f>100*BI539/$V539</f>
        <v>0</v>
      </c>
      <c r="BK539" s="29">
        <f>IF(BJ539&gt;$V$8,1,0)</f>
        <v>0</v>
      </c>
      <c r="BL539" s="31">
        <f>IF($I539=BI$16,BJ539,0)</f>
        <v>0</v>
      </c>
      <c r="BM539" s="29">
        <v>0</v>
      </c>
      <c r="BN539" s="31">
        <f>100*BM539/$V539</f>
        <v>0</v>
      </c>
      <c r="BO539" s="29">
        <f>IF(BN539&gt;$V$8,1,0)</f>
        <v>0</v>
      </c>
      <c r="BP539" s="31">
        <f>IF($I539=BM$16,BN539,0)</f>
        <v>0</v>
      </c>
      <c r="BQ539" s="29">
        <v>0</v>
      </c>
      <c r="BR539" s="31">
        <f>100*BQ539/$V539</f>
        <v>0</v>
      </c>
      <c r="BS539" s="29">
        <f>IF(BR539&gt;$V$8,1,0)</f>
        <v>0</v>
      </c>
      <c r="BT539" s="31">
        <f>IF($I539=BQ$16,BR539,0)</f>
        <v>0</v>
      </c>
      <c r="BU539" s="29">
        <v>0</v>
      </c>
      <c r="BV539" s="31">
        <f>100*BU539/$V539</f>
        <v>0</v>
      </c>
      <c r="BW539" s="29">
        <f>IF(BV539&gt;$V$8,1,0)</f>
        <v>0</v>
      </c>
      <c r="BX539" s="31">
        <f>IF($I539=BU$16,BV539,0)</f>
        <v>0</v>
      </c>
      <c r="BY539" s="29">
        <v>4548</v>
      </c>
      <c r="BZ539" s="29">
        <v>0</v>
      </c>
      <c r="CA539" s="28"/>
      <c r="CB539" s="20"/>
      <c r="CC539" s="21"/>
    </row>
    <row r="540" ht="15.75" customHeight="1">
      <c r="A540" t="s" s="32">
        <v>1202</v>
      </c>
      <c r="B540" t="s" s="71">
        <f>_xlfn.IFS(H540=0,F540,K540=1,I540,L540=1,Q540)</f>
        <v>5</v>
      </c>
      <c r="C540" s="72">
        <f>_xlfn.IFS(H540=0,G540,K540=1,J540,L540=1,R540)</f>
        <v>38.7503666764447</v>
      </c>
      <c r="D540" t="s" s="68">
        <v>1001</v>
      </c>
      <c r="E540" s="13"/>
      <c r="F540" t="s" s="74">
        <v>5</v>
      </c>
      <c r="G540" s="81">
        <f>Z540</f>
        <v>38.7503666764447</v>
      </c>
      <c r="H540" s="82">
        <f>K540+L540</f>
        <v>0</v>
      </c>
      <c r="I540" t="s" s="77">
        <v>13</v>
      </c>
      <c r="J540" s="81">
        <f>AJ540</f>
        <v>27.3205380714914</v>
      </c>
      <c r="K540" s="13"/>
      <c r="L540" s="13"/>
      <c r="M540" s="13"/>
      <c r="N540" s="13"/>
      <c r="O540" t="s" s="68">
        <v>1203</v>
      </c>
      <c r="P540" t="s" s="68">
        <v>1202</v>
      </c>
      <c r="Q540" t="s" s="78">
        <v>9</v>
      </c>
      <c r="R540" s="83">
        <f>100*S540</f>
        <v>15.1196413</v>
      </c>
      <c r="S540" s="35">
        <v>0.151196413</v>
      </c>
      <c r="T540" s="16"/>
      <c r="U540" s="37">
        <v>72751</v>
      </c>
      <c r="V540" s="37">
        <v>47726</v>
      </c>
      <c r="W540" s="37">
        <v>162</v>
      </c>
      <c r="X540" s="37">
        <v>5455</v>
      </c>
      <c r="Y540" s="37">
        <v>18494</v>
      </c>
      <c r="Z540" s="38">
        <f>100*Y540/$V540</f>
        <v>38.7503666764447</v>
      </c>
      <c r="AA540" s="37">
        <f>IF(Z540&gt;$V$8,1,0)</f>
        <v>0</v>
      </c>
      <c r="AB540" s="38">
        <f>IF($I540=Y$16,Z540,0)</f>
        <v>0</v>
      </c>
      <c r="AC540" s="37">
        <v>7216</v>
      </c>
      <c r="AD540" s="38">
        <f>100*AC540/$V540</f>
        <v>15.1196412856724</v>
      </c>
      <c r="AE540" s="37">
        <f>IF(AD540&gt;$V$8,1,0)</f>
        <v>0</v>
      </c>
      <c r="AF540" s="38">
        <f>IF($I540=AC$16,AD540,0)</f>
        <v>0</v>
      </c>
      <c r="AG540" s="37">
        <v>13039</v>
      </c>
      <c r="AH540" s="38">
        <f>100*AG540/$V540</f>
        <v>27.3205380714914</v>
      </c>
      <c r="AI540" s="37">
        <f>IF(AH540&gt;$V$8,1,0)</f>
        <v>0</v>
      </c>
      <c r="AJ540" s="38">
        <f>IF($I540=AG$16,AH540,0)</f>
        <v>27.3205380714914</v>
      </c>
      <c r="AK540" s="37">
        <v>6055</v>
      </c>
      <c r="AL540" s="38">
        <f>100*AK540/$V540</f>
        <v>12.6870049867996</v>
      </c>
      <c r="AM540" s="37">
        <f>IF(AL540&gt;$V$8,1,0)</f>
        <v>0</v>
      </c>
      <c r="AN540" s="38">
        <f>IF($I540=AK$16,AL540,0)</f>
        <v>0</v>
      </c>
      <c r="AO540" s="37">
        <v>1977</v>
      </c>
      <c r="AP540" s="38">
        <f>100*AO540/$V540</f>
        <v>4.1423961781838</v>
      </c>
      <c r="AQ540" s="37">
        <f>IF(AP540&gt;$V$8,1,0)</f>
        <v>0</v>
      </c>
      <c r="AR540" s="38">
        <f>IF($I540=AO$16,AP540,0)</f>
        <v>0</v>
      </c>
      <c r="AS540" s="37">
        <v>0</v>
      </c>
      <c r="AT540" s="38">
        <f>100*AS540/$V540</f>
        <v>0</v>
      </c>
      <c r="AU540" s="37">
        <f>IF(AT540&gt;$V$8,1,0)</f>
        <v>0</v>
      </c>
      <c r="AV540" s="38">
        <f>IF($I540=AS$16,AT540,0)</f>
        <v>0</v>
      </c>
      <c r="AW540" s="37">
        <v>0</v>
      </c>
      <c r="AX540" s="38">
        <f>100*AW540/$V540</f>
        <v>0</v>
      </c>
      <c r="AY540" s="37">
        <f>IF(AX540&gt;$V$8,1,0)</f>
        <v>0</v>
      </c>
      <c r="AZ540" s="38">
        <f>IF($I540=AW$16,AX540,0)</f>
        <v>0</v>
      </c>
      <c r="BA540" s="37">
        <v>0</v>
      </c>
      <c r="BB540" s="38">
        <f>100*BA540/$V540</f>
        <v>0</v>
      </c>
      <c r="BC540" s="37">
        <f>IF(BB540&gt;$V$8,1,0)</f>
        <v>0</v>
      </c>
      <c r="BD540" s="38">
        <f>IF($I540=BA$16,BB540,0)</f>
        <v>0</v>
      </c>
      <c r="BE540" s="37">
        <v>0</v>
      </c>
      <c r="BF540" s="38">
        <f>100*BE540/$V540</f>
        <v>0</v>
      </c>
      <c r="BG540" s="37">
        <f>IF(BF540&gt;$V$8,1,0)</f>
        <v>0</v>
      </c>
      <c r="BH540" s="38">
        <f>IF($I540=BE$16,BF540,0)</f>
        <v>0</v>
      </c>
      <c r="BI540" s="37">
        <v>0</v>
      </c>
      <c r="BJ540" s="38">
        <f>100*BI540/$V540</f>
        <v>0</v>
      </c>
      <c r="BK540" s="37">
        <f>IF(BJ540&gt;$V$8,1,0)</f>
        <v>0</v>
      </c>
      <c r="BL540" s="38">
        <f>IF($I540=BI$16,BJ540,0)</f>
        <v>0</v>
      </c>
      <c r="BM540" s="37">
        <v>0</v>
      </c>
      <c r="BN540" s="38">
        <f>100*BM540/$V540</f>
        <v>0</v>
      </c>
      <c r="BO540" s="37">
        <f>IF(BN540&gt;$V$8,1,0)</f>
        <v>0</v>
      </c>
      <c r="BP540" s="38">
        <f>IF($I540=BM$16,BN540,0)</f>
        <v>0</v>
      </c>
      <c r="BQ540" s="37">
        <v>0</v>
      </c>
      <c r="BR540" s="38">
        <f>100*BQ540/$V540</f>
        <v>0</v>
      </c>
      <c r="BS540" s="37">
        <f>IF(BR540&gt;$V$8,1,0)</f>
        <v>0</v>
      </c>
      <c r="BT540" s="38">
        <f>IF($I540=BQ$16,BR540,0)</f>
        <v>0</v>
      </c>
      <c r="BU540" s="37">
        <v>0</v>
      </c>
      <c r="BV540" s="38">
        <f>100*BU540/$V540</f>
        <v>0</v>
      </c>
      <c r="BW540" s="37">
        <f>IF(BV540&gt;$V$8,1,0)</f>
        <v>0</v>
      </c>
      <c r="BX540" s="38">
        <f>IF($I540=BU$16,BV540,0)</f>
        <v>0</v>
      </c>
      <c r="BY540" s="37">
        <v>836</v>
      </c>
      <c r="BZ540" s="37">
        <v>0</v>
      </c>
      <c r="CA540" s="16"/>
      <c r="CB540" s="20"/>
      <c r="CC540" s="21"/>
    </row>
    <row r="541" ht="15.75" customHeight="1">
      <c r="A541" t="s" s="32">
        <v>1204</v>
      </c>
      <c r="B541" t="s" s="71">
        <f>_xlfn.IFS(H541=0,F541,K541=1,I541,L541=1,Q541)</f>
        <v>13</v>
      </c>
      <c r="C541" s="72">
        <f>_xlfn.IFS(H541=0,G541,K541=1,J541,L541=1,R541)</f>
        <v>38.6686313944921</v>
      </c>
      <c r="D541" t="s" s="73">
        <v>1001</v>
      </c>
      <c r="E541" s="25"/>
      <c r="F541" t="s" s="74">
        <v>13</v>
      </c>
      <c r="G541" s="75">
        <f>AH541</f>
        <v>38.6686313944921</v>
      </c>
      <c r="H541" s="76">
        <f>K541+L541</f>
        <v>0</v>
      </c>
      <c r="I541" t="s" s="77">
        <v>5</v>
      </c>
      <c r="J541" s="75">
        <f>AB541</f>
        <v>28.7958740715665</v>
      </c>
      <c r="K541" s="25"/>
      <c r="L541" s="25"/>
      <c r="M541" s="25"/>
      <c r="N541" s="25"/>
      <c r="O541" t="s" s="73">
        <v>1205</v>
      </c>
      <c r="P541" t="s" s="73">
        <v>1204</v>
      </c>
      <c r="Q541" t="s" s="78">
        <v>9</v>
      </c>
      <c r="R541" s="79">
        <f>100*S541</f>
        <v>16.4001673</v>
      </c>
      <c r="S541" s="80">
        <v>0.164001673</v>
      </c>
      <c r="T541" s="28"/>
      <c r="U541" s="29">
        <v>74353</v>
      </c>
      <c r="V541" s="29">
        <v>50219</v>
      </c>
      <c r="W541" s="29">
        <v>167</v>
      </c>
      <c r="X541" s="29">
        <v>4958</v>
      </c>
      <c r="Y541" s="29">
        <v>14461</v>
      </c>
      <c r="Z541" s="31">
        <f>100*Y541/$V541</f>
        <v>28.7958740715665</v>
      </c>
      <c r="AA541" s="29">
        <f>IF(Z541&gt;$V$8,1,0)</f>
        <v>0</v>
      </c>
      <c r="AB541" s="31">
        <f>IF($I541=Y$16,Z541,0)</f>
        <v>28.7958740715665</v>
      </c>
      <c r="AC541" s="29">
        <v>8236</v>
      </c>
      <c r="AD541" s="31">
        <f>100*AC541/$V541</f>
        <v>16.4001672673689</v>
      </c>
      <c r="AE541" s="29">
        <f>IF(AD541&gt;$V$8,1,0)</f>
        <v>0</v>
      </c>
      <c r="AF541" s="31">
        <f>IF($I541=AC$16,AD541,0)</f>
        <v>0</v>
      </c>
      <c r="AG541" s="29">
        <v>19419</v>
      </c>
      <c r="AH541" s="31">
        <f>100*AG541/$V541</f>
        <v>38.6686313944921</v>
      </c>
      <c r="AI541" s="29">
        <f>IF(AH541&gt;$V$8,1,0)</f>
        <v>0</v>
      </c>
      <c r="AJ541" s="31">
        <f>IF($I541=AG$16,AH541,0)</f>
        <v>0</v>
      </c>
      <c r="AK541" s="29">
        <v>5408</v>
      </c>
      <c r="AL541" s="31">
        <f>100*AK541/$V541</f>
        <v>10.7688325135905</v>
      </c>
      <c r="AM541" s="29">
        <f>IF(AL541&gt;$V$8,1,0)</f>
        <v>0</v>
      </c>
      <c r="AN541" s="31">
        <f>IF($I541=AK$16,AL541,0)</f>
        <v>0</v>
      </c>
      <c r="AO541" s="29">
        <v>2404</v>
      </c>
      <c r="AP541" s="31">
        <f>100*AO541/$V541</f>
        <v>4.78703279635198</v>
      </c>
      <c r="AQ541" s="29">
        <f>IF(AP541&gt;$V$8,1,0)</f>
        <v>0</v>
      </c>
      <c r="AR541" s="31">
        <f>IF($I541=AO$16,AP541,0)</f>
        <v>0</v>
      </c>
      <c r="AS541" s="29">
        <v>0</v>
      </c>
      <c r="AT541" s="31">
        <f>100*AS541/$V541</f>
        <v>0</v>
      </c>
      <c r="AU541" s="29">
        <f>IF(AT541&gt;$V$8,1,0)</f>
        <v>0</v>
      </c>
      <c r="AV541" s="31">
        <f>IF($I541=AS$16,AT541,0)</f>
        <v>0</v>
      </c>
      <c r="AW541" s="29">
        <v>0</v>
      </c>
      <c r="AX541" s="31">
        <f>100*AW541/$V541</f>
        <v>0</v>
      </c>
      <c r="AY541" s="29">
        <f>IF(AX541&gt;$V$8,1,0)</f>
        <v>0</v>
      </c>
      <c r="AZ541" s="31">
        <f>IF($I541=AW$16,AX541,0)</f>
        <v>0</v>
      </c>
      <c r="BA541" s="29">
        <v>0</v>
      </c>
      <c r="BB541" s="31">
        <f>100*BA541/$V541</f>
        <v>0</v>
      </c>
      <c r="BC541" s="29">
        <f>IF(BB541&gt;$V$8,1,0)</f>
        <v>0</v>
      </c>
      <c r="BD541" s="31">
        <f>IF($I541=BA$16,BB541,0)</f>
        <v>0</v>
      </c>
      <c r="BE541" s="29">
        <v>0</v>
      </c>
      <c r="BF541" s="31">
        <f>100*BE541/$V541</f>
        <v>0</v>
      </c>
      <c r="BG541" s="29">
        <f>IF(BF541&gt;$V$8,1,0)</f>
        <v>0</v>
      </c>
      <c r="BH541" s="31">
        <f>IF($I541=BE$16,BF541,0)</f>
        <v>0</v>
      </c>
      <c r="BI541" s="29">
        <v>0</v>
      </c>
      <c r="BJ541" s="31">
        <f>100*BI541/$V541</f>
        <v>0</v>
      </c>
      <c r="BK541" s="29">
        <f>IF(BJ541&gt;$V$8,1,0)</f>
        <v>0</v>
      </c>
      <c r="BL541" s="31">
        <f>IF($I541=BI$16,BJ541,0)</f>
        <v>0</v>
      </c>
      <c r="BM541" s="29">
        <v>0</v>
      </c>
      <c r="BN541" s="31">
        <f>100*BM541/$V541</f>
        <v>0</v>
      </c>
      <c r="BO541" s="29">
        <f>IF(BN541&gt;$V$8,1,0)</f>
        <v>0</v>
      </c>
      <c r="BP541" s="31">
        <f>IF($I541=BM$16,BN541,0)</f>
        <v>0</v>
      </c>
      <c r="BQ541" s="29">
        <v>0</v>
      </c>
      <c r="BR541" s="31">
        <f>100*BQ541/$V541</f>
        <v>0</v>
      </c>
      <c r="BS541" s="29">
        <f>IF(BR541&gt;$V$8,1,0)</f>
        <v>0</v>
      </c>
      <c r="BT541" s="31">
        <f>IF($I541=BQ$16,BR541,0)</f>
        <v>0</v>
      </c>
      <c r="BU541" s="29">
        <v>0</v>
      </c>
      <c r="BV541" s="31">
        <f>100*BU541/$V541</f>
        <v>0</v>
      </c>
      <c r="BW541" s="29">
        <f>IF(BV541&gt;$V$8,1,0)</f>
        <v>0</v>
      </c>
      <c r="BX541" s="31">
        <f>IF($I541=BU$16,BV541,0)</f>
        <v>0</v>
      </c>
      <c r="BY541" s="29">
        <v>638</v>
      </c>
      <c r="BZ541" s="29">
        <v>0</v>
      </c>
      <c r="CA541" s="28"/>
      <c r="CB541" s="20"/>
      <c r="CC541" s="21"/>
    </row>
    <row r="542" ht="19.95" customHeight="1">
      <c r="A542" t="s" s="32">
        <v>1206</v>
      </c>
      <c r="B542" t="s" s="71">
        <f>_xlfn.IFS(H542=0,F542,K542=1,I542,L542=1,Q542)</f>
        <v>13</v>
      </c>
      <c r="C542" s="72">
        <f>_xlfn.IFS(H542=0,G542,K542=1,J542,L542=1,R542)</f>
        <v>38.5883641110947</v>
      </c>
      <c r="D542" t="s" s="68">
        <v>1001</v>
      </c>
      <c r="E542" s="13"/>
      <c r="F542" t="s" s="74">
        <v>13</v>
      </c>
      <c r="G542" s="81">
        <f>AH542</f>
        <v>38.5883641110947</v>
      </c>
      <c r="H542" s="82">
        <f>K542+L542</f>
        <v>0</v>
      </c>
      <c r="I542" t="s" s="77">
        <v>5</v>
      </c>
      <c r="J542" s="81">
        <f>AB542</f>
        <v>31.2038070371228</v>
      </c>
      <c r="K542" s="13"/>
      <c r="L542" s="13"/>
      <c r="M542" s="13"/>
      <c r="N542" s="13"/>
      <c r="O542" t="s" s="68">
        <v>1207</v>
      </c>
      <c r="P542" t="s" s="68">
        <v>1206</v>
      </c>
      <c r="Q542" t="s" s="78">
        <v>17</v>
      </c>
      <c r="R542" s="83">
        <f>100*S542</f>
        <v>16.396791</v>
      </c>
      <c r="S542" s="35">
        <v>0.16396791</v>
      </c>
      <c r="T542" s="16"/>
      <c r="U542" s="37">
        <v>72087</v>
      </c>
      <c r="V542" s="37">
        <v>47491</v>
      </c>
      <c r="W542" s="37">
        <v>197</v>
      </c>
      <c r="X542" s="37">
        <v>3507</v>
      </c>
      <c r="Y542" s="37">
        <v>14819</v>
      </c>
      <c r="Z542" s="38">
        <f>100*Y542/$V542</f>
        <v>31.2038070371228</v>
      </c>
      <c r="AA542" s="37">
        <f>IF(Z542&gt;$V$8,1,0)</f>
        <v>0</v>
      </c>
      <c r="AB542" s="38">
        <f>IF($I542=Y$16,Z542,0)</f>
        <v>31.2038070371228</v>
      </c>
      <c r="AC542" s="37">
        <v>4325</v>
      </c>
      <c r="AD542" s="38">
        <f>100*AC542/$V542</f>
        <v>9.10698869259439</v>
      </c>
      <c r="AE542" s="37">
        <f>IF(AD542&gt;$V$8,1,0)</f>
        <v>0</v>
      </c>
      <c r="AF542" s="38">
        <f>IF($I542=AC$16,AD542,0)</f>
        <v>0</v>
      </c>
      <c r="AG542" s="37">
        <v>18326</v>
      </c>
      <c r="AH542" s="38">
        <f>100*AG542/$V542</f>
        <v>38.5883641110947</v>
      </c>
      <c r="AI542" s="37">
        <f>IF(AH542&gt;$V$8,1,0)</f>
        <v>0</v>
      </c>
      <c r="AJ542" s="38">
        <f>IF($I542=AG$16,AH542,0)</f>
        <v>0</v>
      </c>
      <c r="AK542" s="37">
        <v>7787</v>
      </c>
      <c r="AL542" s="38">
        <f>100*AK542/$V542</f>
        <v>16.3967909709208</v>
      </c>
      <c r="AM542" s="37">
        <f>IF(AL542&gt;$V$8,1,0)</f>
        <v>0</v>
      </c>
      <c r="AN542" s="38">
        <f>IF($I542=AK$16,AL542,0)</f>
        <v>0</v>
      </c>
      <c r="AO542" s="37">
        <v>2234</v>
      </c>
      <c r="AP542" s="38">
        <f>100*AO542/$V542</f>
        <v>4.70404918826725</v>
      </c>
      <c r="AQ542" s="37">
        <f>IF(AP542&gt;$V$8,1,0)</f>
        <v>0</v>
      </c>
      <c r="AR542" s="38">
        <f>IF($I542=AO$16,AP542,0)</f>
        <v>0</v>
      </c>
      <c r="AS542" s="37">
        <v>0</v>
      </c>
      <c r="AT542" s="38">
        <f>100*AS542/$V542</f>
        <v>0</v>
      </c>
      <c r="AU542" s="37">
        <f>IF(AT542&gt;$V$8,1,0)</f>
        <v>0</v>
      </c>
      <c r="AV542" s="38">
        <f>IF($I542=AS$16,AT542,0)</f>
        <v>0</v>
      </c>
      <c r="AW542" s="37">
        <v>0</v>
      </c>
      <c r="AX542" s="38">
        <f>100*AW542/$V542</f>
        <v>0</v>
      </c>
      <c r="AY542" s="37">
        <f>IF(AX542&gt;$V$8,1,0)</f>
        <v>0</v>
      </c>
      <c r="AZ542" s="38">
        <f>IF($I542=AW$16,AX542,0)</f>
        <v>0</v>
      </c>
      <c r="BA542" s="37">
        <v>0</v>
      </c>
      <c r="BB542" s="38">
        <f>100*BA542/$V542</f>
        <v>0</v>
      </c>
      <c r="BC542" s="37">
        <f>IF(BB542&gt;$V$8,1,0)</f>
        <v>0</v>
      </c>
      <c r="BD542" s="38">
        <f>IF($I542=BA$16,BB542,0)</f>
        <v>0</v>
      </c>
      <c r="BE542" s="37">
        <v>0</v>
      </c>
      <c r="BF542" s="38">
        <f>100*BE542/$V542</f>
        <v>0</v>
      </c>
      <c r="BG542" s="37">
        <f>IF(BF542&gt;$V$8,1,0)</f>
        <v>0</v>
      </c>
      <c r="BH542" s="38">
        <f>IF($I542=BE$16,BF542,0)</f>
        <v>0</v>
      </c>
      <c r="BI542" s="37">
        <v>0</v>
      </c>
      <c r="BJ542" s="38">
        <f>100*BI542/$V542</f>
        <v>0</v>
      </c>
      <c r="BK542" s="37">
        <f>IF(BJ542&gt;$V$8,1,0)</f>
        <v>0</v>
      </c>
      <c r="BL542" s="38">
        <f>IF($I542=BI$16,BJ542,0)</f>
        <v>0</v>
      </c>
      <c r="BM542" s="37">
        <v>0</v>
      </c>
      <c r="BN542" s="38">
        <f>100*BM542/$V542</f>
        <v>0</v>
      </c>
      <c r="BO542" s="37">
        <f>IF(BN542&gt;$V$8,1,0)</f>
        <v>0</v>
      </c>
      <c r="BP542" s="38">
        <f>IF($I542=BM$16,BN542,0)</f>
        <v>0</v>
      </c>
      <c r="BQ542" s="37">
        <v>0</v>
      </c>
      <c r="BR542" s="38">
        <f>100*BQ542/$V542</f>
        <v>0</v>
      </c>
      <c r="BS542" s="37">
        <f>IF(BR542&gt;$V$8,1,0)</f>
        <v>0</v>
      </c>
      <c r="BT542" s="38">
        <f>IF($I542=BQ$16,BR542,0)</f>
        <v>0</v>
      </c>
      <c r="BU542" s="37">
        <v>0</v>
      </c>
      <c r="BV542" s="38">
        <f>100*BU542/$V542</f>
        <v>0</v>
      </c>
      <c r="BW542" s="37">
        <f>IF(BV542&gt;$V$8,1,0)</f>
        <v>0</v>
      </c>
      <c r="BX542" s="38">
        <f>IF($I542=BU$16,BV542,0)</f>
        <v>0</v>
      </c>
      <c r="BY542" s="37">
        <v>0</v>
      </c>
      <c r="BZ542" s="37">
        <v>0</v>
      </c>
      <c r="CA542" s="16"/>
      <c r="CB542" s="20"/>
      <c r="CC542" s="21"/>
    </row>
    <row r="543" ht="15.75" customHeight="1">
      <c r="A543" t="s" s="32">
        <v>1208</v>
      </c>
      <c r="B543" t="s" s="71">
        <f>_xlfn.IFS(H543=0,F543,K543=1,I543,L543=1,Q543)</f>
        <v>5</v>
      </c>
      <c r="C543" s="72">
        <f>_xlfn.IFS(H543=0,G543,K543=1,J543,L543=1,R543)</f>
        <v>38.4965730709706</v>
      </c>
      <c r="D543" t="s" s="73">
        <v>1001</v>
      </c>
      <c r="E543" s="25"/>
      <c r="F543" t="s" s="74">
        <v>5</v>
      </c>
      <c r="G543" s="75">
        <f>Z543</f>
        <v>38.4965730709706</v>
      </c>
      <c r="H543" s="76">
        <f>K543+L543</f>
        <v>0</v>
      </c>
      <c r="I543" t="s" s="77">
        <v>9</v>
      </c>
      <c r="J543" s="75">
        <f>AF543</f>
        <v>19.7147910678753</v>
      </c>
      <c r="K543" s="25"/>
      <c r="L543" s="25"/>
      <c r="M543" s="25"/>
      <c r="N543" s="25"/>
      <c r="O543" t="s" s="73">
        <v>1209</v>
      </c>
      <c r="P543" t="s" s="73">
        <v>1208</v>
      </c>
      <c r="Q543" t="s" s="78">
        <v>17</v>
      </c>
      <c r="R543" s="79">
        <f>100*S543</f>
        <v>16.9047093</v>
      </c>
      <c r="S543" s="80">
        <v>0.169047093</v>
      </c>
      <c r="T543" s="28"/>
      <c r="U543" s="29">
        <v>70618</v>
      </c>
      <c r="V543" s="29">
        <v>45230</v>
      </c>
      <c r="W543" s="29">
        <v>146</v>
      </c>
      <c r="X543" s="29">
        <v>8495</v>
      </c>
      <c r="Y543" s="29">
        <v>17412</v>
      </c>
      <c r="Z543" s="31">
        <f>100*Y543/$V543</f>
        <v>38.4965730709706</v>
      </c>
      <c r="AA543" s="29">
        <f>IF(Z543&gt;$V$8,1,0)</f>
        <v>0</v>
      </c>
      <c r="AB543" s="31">
        <f>IF($I543=Y$16,Z543,0)</f>
        <v>0</v>
      </c>
      <c r="AC543" s="29">
        <v>8917</v>
      </c>
      <c r="AD543" s="31">
        <f>100*AC543/$V543</f>
        <v>19.7147910678753</v>
      </c>
      <c r="AE543" s="29">
        <f>IF(AD543&gt;$V$8,1,0)</f>
        <v>0</v>
      </c>
      <c r="AF543" s="31">
        <f>IF($I543=AC$16,AD543,0)</f>
        <v>19.7147910678753</v>
      </c>
      <c r="AG543" s="29">
        <v>7198</v>
      </c>
      <c r="AH543" s="31">
        <f>100*AG543/$V543</f>
        <v>15.9142162281671</v>
      </c>
      <c r="AI543" s="29">
        <f>IF(AH543&gt;$V$8,1,0)</f>
        <v>0</v>
      </c>
      <c r="AJ543" s="31">
        <f>IF($I543=AG$16,AH543,0)</f>
        <v>0</v>
      </c>
      <c r="AK543" s="29">
        <v>7646</v>
      </c>
      <c r="AL543" s="31">
        <f>100*AK543/$V543</f>
        <v>16.904709263763</v>
      </c>
      <c r="AM543" s="29">
        <f>IF(AL543&gt;$V$8,1,0)</f>
        <v>0</v>
      </c>
      <c r="AN543" s="31">
        <f>IF($I543=AK$16,AL543,0)</f>
        <v>0</v>
      </c>
      <c r="AO543" s="29">
        <v>3118</v>
      </c>
      <c r="AP543" s="31">
        <f>100*AO543/$V543</f>
        <v>6.89365465399071</v>
      </c>
      <c r="AQ543" s="29">
        <f>IF(AP543&gt;$V$8,1,0)</f>
        <v>0</v>
      </c>
      <c r="AR543" s="31">
        <f>IF($I543=AO$16,AP543,0)</f>
        <v>0</v>
      </c>
      <c r="AS543" s="29">
        <v>0</v>
      </c>
      <c r="AT543" s="31">
        <f>100*AS543/$V543</f>
        <v>0</v>
      </c>
      <c r="AU543" s="29">
        <f>IF(AT543&gt;$V$8,1,0)</f>
        <v>0</v>
      </c>
      <c r="AV543" s="31">
        <f>IF($I543=AS$16,AT543,0)</f>
        <v>0</v>
      </c>
      <c r="AW543" s="29">
        <v>0</v>
      </c>
      <c r="AX543" s="31">
        <f>100*AW543/$V543</f>
        <v>0</v>
      </c>
      <c r="AY543" s="29">
        <f>IF(AX543&gt;$V$8,1,0)</f>
        <v>0</v>
      </c>
      <c r="AZ543" s="31">
        <f>IF($I543=AW$16,AX543,0)</f>
        <v>0</v>
      </c>
      <c r="BA543" s="29">
        <v>0</v>
      </c>
      <c r="BB543" s="31">
        <f>100*BA543/$V543</f>
        <v>0</v>
      </c>
      <c r="BC543" s="29">
        <f>IF(BB543&gt;$V$8,1,0)</f>
        <v>0</v>
      </c>
      <c r="BD543" s="31">
        <f>IF($I543=BA$16,BB543,0)</f>
        <v>0</v>
      </c>
      <c r="BE543" s="29">
        <v>0</v>
      </c>
      <c r="BF543" s="31">
        <f>100*BE543/$V543</f>
        <v>0</v>
      </c>
      <c r="BG543" s="29">
        <f>IF(BF543&gt;$V$8,1,0)</f>
        <v>0</v>
      </c>
      <c r="BH543" s="31">
        <f>IF($I543=BE$16,BF543,0)</f>
        <v>0</v>
      </c>
      <c r="BI543" s="29">
        <v>0</v>
      </c>
      <c r="BJ543" s="31">
        <f>100*BI543/$V543</f>
        <v>0</v>
      </c>
      <c r="BK543" s="29">
        <f>IF(BJ543&gt;$V$8,1,0)</f>
        <v>0</v>
      </c>
      <c r="BL543" s="31">
        <f>IF($I543=BI$16,BJ543,0)</f>
        <v>0</v>
      </c>
      <c r="BM543" s="29">
        <v>0</v>
      </c>
      <c r="BN543" s="31">
        <f>100*BM543/$V543</f>
        <v>0</v>
      </c>
      <c r="BO543" s="29">
        <f>IF(BN543&gt;$V$8,1,0)</f>
        <v>0</v>
      </c>
      <c r="BP543" s="31">
        <f>IF($I543=BM$16,BN543,0)</f>
        <v>0</v>
      </c>
      <c r="BQ543" s="29">
        <v>0</v>
      </c>
      <c r="BR543" s="31">
        <f>100*BQ543/$V543</f>
        <v>0</v>
      </c>
      <c r="BS543" s="29">
        <f>IF(BR543&gt;$V$8,1,0)</f>
        <v>0</v>
      </c>
      <c r="BT543" s="31">
        <f>IF($I543=BQ$16,BR543,0)</f>
        <v>0</v>
      </c>
      <c r="BU543" s="29">
        <v>0</v>
      </c>
      <c r="BV543" s="31">
        <f>100*BU543/$V543</f>
        <v>0</v>
      </c>
      <c r="BW543" s="29">
        <f>IF(BV543&gt;$V$8,1,0)</f>
        <v>0</v>
      </c>
      <c r="BX543" s="31">
        <f>IF($I543=BU$16,BV543,0)</f>
        <v>0</v>
      </c>
      <c r="BY543" s="29">
        <v>255</v>
      </c>
      <c r="BZ543" s="29">
        <v>0</v>
      </c>
      <c r="CA543" s="28"/>
      <c r="CB543" s="20"/>
      <c r="CC543" s="21"/>
    </row>
    <row r="544" ht="19.95" customHeight="1">
      <c r="A544" t="s" s="32">
        <v>1210</v>
      </c>
      <c r="B544" t="s" s="71">
        <f>_xlfn.IFS(H544=0,F544,K544=1,I544,L544=1,Q544)</f>
        <v>5</v>
      </c>
      <c r="C544" s="72">
        <f>_xlfn.IFS(H544=0,G544,K544=1,J544,L544=1,R544)</f>
        <v>38.4442004276715</v>
      </c>
      <c r="D544" t="s" s="68">
        <v>1001</v>
      </c>
      <c r="E544" s="13"/>
      <c r="F544" t="s" s="74">
        <v>5</v>
      </c>
      <c r="G544" s="81">
        <f>Z544</f>
        <v>38.4442004276715</v>
      </c>
      <c r="H544" s="82">
        <f>K544+L544</f>
        <v>0</v>
      </c>
      <c r="I544" t="s" s="77">
        <v>9</v>
      </c>
      <c r="J544" s="81">
        <f>AF544</f>
        <v>36.2557552640197</v>
      </c>
      <c r="K544" s="13"/>
      <c r="L544" s="13"/>
      <c r="M544" s="13"/>
      <c r="N544" s="13"/>
      <c r="O544" t="s" s="68">
        <v>1211</v>
      </c>
      <c r="P544" t="s" s="68">
        <v>1210</v>
      </c>
      <c r="Q544" t="s" s="78">
        <v>17</v>
      </c>
      <c r="R544" s="83">
        <f>100*S544</f>
        <v>11.4585139</v>
      </c>
      <c r="S544" s="35">
        <v>0.114585139</v>
      </c>
      <c r="T544" s="16"/>
      <c r="U544" s="37">
        <v>74237</v>
      </c>
      <c r="V544" s="37">
        <v>51909</v>
      </c>
      <c r="W544" s="37">
        <v>198</v>
      </c>
      <c r="X544" s="37">
        <v>1136</v>
      </c>
      <c r="Y544" s="37">
        <v>19956</v>
      </c>
      <c r="Z544" s="38">
        <f>100*Y544/$V544</f>
        <v>38.4442004276715</v>
      </c>
      <c r="AA544" s="37">
        <f>IF(Z544&gt;$V$8,1,0)</f>
        <v>0</v>
      </c>
      <c r="AB544" s="38">
        <f>IF($I544=Y$16,Z544,0)</f>
        <v>0</v>
      </c>
      <c r="AC544" s="37">
        <v>18820</v>
      </c>
      <c r="AD544" s="38">
        <f>100*AC544/$V544</f>
        <v>36.2557552640197</v>
      </c>
      <c r="AE544" s="37">
        <f>IF(AD544&gt;$V$8,1,0)</f>
        <v>0</v>
      </c>
      <c r="AF544" s="38">
        <f>IF($I544=AC$16,AD544,0)</f>
        <v>36.2557552640197</v>
      </c>
      <c r="AG544" s="37">
        <v>4614</v>
      </c>
      <c r="AH544" s="38">
        <f>100*AG544/$V544</f>
        <v>8.8886320291279</v>
      </c>
      <c r="AI544" s="37">
        <f>IF(AH544&gt;$V$8,1,0)</f>
        <v>0</v>
      </c>
      <c r="AJ544" s="38">
        <f>IF($I544=AG$16,AH544,0)</f>
        <v>0</v>
      </c>
      <c r="AK544" s="37">
        <v>5948</v>
      </c>
      <c r="AL544" s="38">
        <f>100*AK544/$V544</f>
        <v>11.4585139378528</v>
      </c>
      <c r="AM544" s="37">
        <f>IF(AL544&gt;$V$8,1,0)</f>
        <v>0</v>
      </c>
      <c r="AN544" s="38">
        <f>IF($I544=AK$16,AL544,0)</f>
        <v>0</v>
      </c>
      <c r="AO544" s="37">
        <v>2571</v>
      </c>
      <c r="AP544" s="38">
        <f>100*AO544/$V544</f>
        <v>4.95289834132809</v>
      </c>
      <c r="AQ544" s="37">
        <f>IF(AP544&gt;$V$8,1,0)</f>
        <v>0</v>
      </c>
      <c r="AR544" s="38">
        <f>IF($I544=AO$16,AP544,0)</f>
        <v>0</v>
      </c>
      <c r="AS544" s="37">
        <v>0</v>
      </c>
      <c r="AT544" s="38">
        <f>100*AS544/$V544</f>
        <v>0</v>
      </c>
      <c r="AU544" s="37">
        <f>IF(AT544&gt;$V$8,1,0)</f>
        <v>0</v>
      </c>
      <c r="AV544" s="38">
        <f>IF($I544=AS$16,AT544,0)</f>
        <v>0</v>
      </c>
      <c r="AW544" s="37">
        <v>0</v>
      </c>
      <c r="AX544" s="38">
        <f>100*AW544/$V544</f>
        <v>0</v>
      </c>
      <c r="AY544" s="37">
        <f>IF(AX544&gt;$V$8,1,0)</f>
        <v>0</v>
      </c>
      <c r="AZ544" s="38">
        <f>IF($I544=AW$16,AX544,0)</f>
        <v>0</v>
      </c>
      <c r="BA544" s="37">
        <v>0</v>
      </c>
      <c r="BB544" s="38">
        <f>100*BA544/$V544</f>
        <v>0</v>
      </c>
      <c r="BC544" s="37">
        <f>IF(BB544&gt;$V$8,1,0)</f>
        <v>0</v>
      </c>
      <c r="BD544" s="38">
        <f>IF($I544=BA$16,BB544,0)</f>
        <v>0</v>
      </c>
      <c r="BE544" s="37">
        <v>0</v>
      </c>
      <c r="BF544" s="38">
        <f>100*BE544/$V544</f>
        <v>0</v>
      </c>
      <c r="BG544" s="37">
        <f>IF(BF544&gt;$V$8,1,0)</f>
        <v>0</v>
      </c>
      <c r="BH544" s="38">
        <f>IF($I544=BE$16,BF544,0)</f>
        <v>0</v>
      </c>
      <c r="BI544" s="37">
        <v>0</v>
      </c>
      <c r="BJ544" s="38">
        <f>100*BI544/$V544</f>
        <v>0</v>
      </c>
      <c r="BK544" s="37">
        <f>IF(BJ544&gt;$V$8,1,0)</f>
        <v>0</v>
      </c>
      <c r="BL544" s="38">
        <f>IF($I544=BI$16,BJ544,0)</f>
        <v>0</v>
      </c>
      <c r="BM544" s="37">
        <v>0</v>
      </c>
      <c r="BN544" s="38">
        <f>100*BM544/$V544</f>
        <v>0</v>
      </c>
      <c r="BO544" s="37">
        <f>IF(BN544&gt;$V$8,1,0)</f>
        <v>0</v>
      </c>
      <c r="BP544" s="38">
        <f>IF($I544=BM$16,BN544,0)</f>
        <v>0</v>
      </c>
      <c r="BQ544" s="37">
        <v>0</v>
      </c>
      <c r="BR544" s="38">
        <f>100*BQ544/$V544</f>
        <v>0</v>
      </c>
      <c r="BS544" s="37">
        <f>IF(BR544&gt;$V$8,1,0)</f>
        <v>0</v>
      </c>
      <c r="BT544" s="38">
        <f>IF($I544=BQ$16,BR544,0)</f>
        <v>0</v>
      </c>
      <c r="BU544" s="37">
        <v>0</v>
      </c>
      <c r="BV544" s="38">
        <f>100*BU544/$V544</f>
        <v>0</v>
      </c>
      <c r="BW544" s="37">
        <f>IF(BV544&gt;$V$8,1,0)</f>
        <v>0</v>
      </c>
      <c r="BX544" s="38">
        <f>IF($I544=BU$16,BV544,0)</f>
        <v>0</v>
      </c>
      <c r="BY544" s="37">
        <v>0</v>
      </c>
      <c r="BZ544" s="37">
        <v>0</v>
      </c>
      <c r="CA544" s="16"/>
      <c r="CB544" s="20"/>
      <c r="CC544" s="21"/>
    </row>
    <row r="545" ht="15.75" customHeight="1">
      <c r="A545" t="s" s="32">
        <v>1212</v>
      </c>
      <c r="B545" t="s" s="71">
        <f>_xlfn.IFS(H545=0,F545,K545=1,I545,L545=1,Q545)</f>
        <v>17</v>
      </c>
      <c r="C545" s="72">
        <f>_xlfn.IFS(H545=0,G545,K545=1,J545,L545=1,R545)</f>
        <v>38.3636138919787</v>
      </c>
      <c r="D545" t="s" s="73">
        <v>1001</v>
      </c>
      <c r="E545" s="25"/>
      <c r="F545" t="s" s="74">
        <v>17</v>
      </c>
      <c r="G545" s="75">
        <f>AL545</f>
        <v>38.3636138919787</v>
      </c>
      <c r="H545" s="76">
        <f>K545+L545</f>
        <v>0</v>
      </c>
      <c r="I545" t="s" s="77">
        <v>5</v>
      </c>
      <c r="J545" s="75">
        <f>AB545</f>
        <v>33.3951303917934</v>
      </c>
      <c r="K545" s="25"/>
      <c r="L545" s="25"/>
      <c r="M545" s="25"/>
      <c r="N545" s="25"/>
      <c r="O545" t="s" s="73">
        <v>1213</v>
      </c>
      <c r="P545" t="s" s="73">
        <v>1212</v>
      </c>
      <c r="Q545" t="s" s="78">
        <v>9</v>
      </c>
      <c r="R545" s="79">
        <f>100*S545</f>
        <v>18.8579904</v>
      </c>
      <c r="S545" s="80">
        <v>0.188579904</v>
      </c>
      <c r="T545" s="28"/>
      <c r="U545" s="29">
        <v>75811</v>
      </c>
      <c r="V545" s="29">
        <v>40455</v>
      </c>
      <c r="W545" s="29">
        <v>128</v>
      </c>
      <c r="X545" s="29">
        <v>2010</v>
      </c>
      <c r="Y545" s="29">
        <v>13510</v>
      </c>
      <c r="Z545" s="31">
        <f>100*Y545/$V545</f>
        <v>33.3951303917934</v>
      </c>
      <c r="AA545" s="29">
        <f>IF(Z545&gt;$V$8,1,0)</f>
        <v>0</v>
      </c>
      <c r="AB545" s="31">
        <f>IF($I545=Y$16,Z545,0)</f>
        <v>33.3951303917934</v>
      </c>
      <c r="AC545" s="29">
        <v>7629</v>
      </c>
      <c r="AD545" s="31">
        <f>100*AC545/$V545</f>
        <v>18.8579903596589</v>
      </c>
      <c r="AE545" s="29">
        <f>IF(AD545&gt;$V$8,1,0)</f>
        <v>0</v>
      </c>
      <c r="AF545" s="31">
        <f>IF($I545=AC$16,AD545,0)</f>
        <v>0</v>
      </c>
      <c r="AG545" s="29">
        <v>1375</v>
      </c>
      <c r="AH545" s="31">
        <f>100*AG545/$V545</f>
        <v>3.39883821530095</v>
      </c>
      <c r="AI545" s="29">
        <f>IF(AH545&gt;$V$8,1,0)</f>
        <v>0</v>
      </c>
      <c r="AJ545" s="31">
        <f>IF($I545=AG$16,AH545,0)</f>
        <v>0</v>
      </c>
      <c r="AK545" s="29">
        <v>15520</v>
      </c>
      <c r="AL545" s="31">
        <f>100*AK545/$V545</f>
        <v>38.3636138919787</v>
      </c>
      <c r="AM545" s="29">
        <f>IF(AL545&gt;$V$8,1,0)</f>
        <v>0</v>
      </c>
      <c r="AN545" s="31">
        <f>IF($I545=AK$16,AL545,0)</f>
        <v>0</v>
      </c>
      <c r="AO545" s="29">
        <v>1506</v>
      </c>
      <c r="AP545" s="31">
        <f>100*AO545/$V545</f>
        <v>3.72265480163144</v>
      </c>
      <c r="AQ545" s="29">
        <f>IF(AP545&gt;$V$8,1,0)</f>
        <v>0</v>
      </c>
      <c r="AR545" s="31">
        <f>IF($I545=AO$16,AP545,0)</f>
        <v>0</v>
      </c>
      <c r="AS545" s="29">
        <v>0</v>
      </c>
      <c r="AT545" s="31">
        <f>100*AS545/$V545</f>
        <v>0</v>
      </c>
      <c r="AU545" s="29">
        <f>IF(AT545&gt;$V$8,1,0)</f>
        <v>0</v>
      </c>
      <c r="AV545" s="31">
        <f>IF($I545=AS$16,AT545,0)</f>
        <v>0</v>
      </c>
      <c r="AW545" s="29">
        <v>0</v>
      </c>
      <c r="AX545" s="31">
        <f>100*AW545/$V545</f>
        <v>0</v>
      </c>
      <c r="AY545" s="29">
        <f>IF(AX545&gt;$V$8,1,0)</f>
        <v>0</v>
      </c>
      <c r="AZ545" s="31">
        <f>IF($I545=AW$16,AX545,0)</f>
        <v>0</v>
      </c>
      <c r="BA545" s="29">
        <v>0</v>
      </c>
      <c r="BB545" s="31">
        <f>100*BA545/$V545</f>
        <v>0</v>
      </c>
      <c r="BC545" s="29">
        <f>IF(BB545&gt;$V$8,1,0)</f>
        <v>0</v>
      </c>
      <c r="BD545" s="31">
        <f>IF($I545=BA$16,BB545,0)</f>
        <v>0</v>
      </c>
      <c r="BE545" s="29">
        <v>0</v>
      </c>
      <c r="BF545" s="31">
        <f>100*BE545/$V545</f>
        <v>0</v>
      </c>
      <c r="BG545" s="29">
        <f>IF(BF545&gt;$V$8,1,0)</f>
        <v>0</v>
      </c>
      <c r="BH545" s="31">
        <f>IF($I545=BE$16,BF545,0)</f>
        <v>0</v>
      </c>
      <c r="BI545" s="29">
        <v>0</v>
      </c>
      <c r="BJ545" s="31">
        <f>100*BI545/$V545</f>
        <v>0</v>
      </c>
      <c r="BK545" s="29">
        <f>IF(BJ545&gt;$V$8,1,0)</f>
        <v>0</v>
      </c>
      <c r="BL545" s="31">
        <f>IF($I545=BI$16,BJ545,0)</f>
        <v>0</v>
      </c>
      <c r="BM545" s="29">
        <v>0</v>
      </c>
      <c r="BN545" s="31">
        <f>100*BM545/$V545</f>
        <v>0</v>
      </c>
      <c r="BO545" s="29">
        <f>IF(BN545&gt;$V$8,1,0)</f>
        <v>0</v>
      </c>
      <c r="BP545" s="31">
        <f>IF($I545=BM$16,BN545,0)</f>
        <v>0</v>
      </c>
      <c r="BQ545" s="29">
        <v>0</v>
      </c>
      <c r="BR545" s="31">
        <f>100*BQ545/$V545</f>
        <v>0</v>
      </c>
      <c r="BS545" s="29">
        <f>IF(BR545&gt;$V$8,1,0)</f>
        <v>0</v>
      </c>
      <c r="BT545" s="31">
        <f>IF($I545=BQ$16,BR545,0)</f>
        <v>0</v>
      </c>
      <c r="BU545" s="29">
        <v>0</v>
      </c>
      <c r="BV545" s="31">
        <f>100*BU545/$V545</f>
        <v>0</v>
      </c>
      <c r="BW545" s="29">
        <f>IF(BV545&gt;$V$8,1,0)</f>
        <v>0</v>
      </c>
      <c r="BX545" s="31">
        <f>IF($I545=BU$16,BV545,0)</f>
        <v>0</v>
      </c>
      <c r="BY545" s="29">
        <v>0</v>
      </c>
      <c r="BZ545" s="29">
        <v>0</v>
      </c>
      <c r="CA545" s="28"/>
      <c r="CB545" s="20"/>
      <c r="CC545" s="21"/>
    </row>
    <row r="546" ht="15.75" customHeight="1">
      <c r="A546" t="s" s="32">
        <v>1214</v>
      </c>
      <c r="B546" t="s" s="71">
        <f>_xlfn.IFS(H546=0,F546,K546=1,I546,L546=1,Q546)</f>
        <v>5</v>
      </c>
      <c r="C546" s="72">
        <f>_xlfn.IFS(H546=0,G546,K546=1,J546,L546=1,R546)</f>
        <v>38.3366737443693</v>
      </c>
      <c r="D546" t="s" s="68">
        <v>1001</v>
      </c>
      <c r="E546" s="13"/>
      <c r="F546" t="s" s="74">
        <v>5</v>
      </c>
      <c r="G546" s="81">
        <f>Z546</f>
        <v>38.3366737443693</v>
      </c>
      <c r="H546" s="82">
        <f>K546+L546</f>
        <v>0</v>
      </c>
      <c r="I546" t="s" s="77">
        <v>13</v>
      </c>
      <c r="J546" s="81">
        <f>AJ546</f>
        <v>21.5089397336932</v>
      </c>
      <c r="K546" s="13"/>
      <c r="L546" s="13"/>
      <c r="M546" s="13"/>
      <c r="N546" s="13"/>
      <c r="O546" t="s" s="68">
        <v>1215</v>
      </c>
      <c r="P546" t="s" s="68">
        <v>1214</v>
      </c>
      <c r="Q546" t="s" s="78">
        <v>9</v>
      </c>
      <c r="R546" s="83">
        <f>100*S546</f>
        <v>20.7171631</v>
      </c>
      <c r="S546" s="35">
        <v>0.207171631</v>
      </c>
      <c r="T546" s="16"/>
      <c r="U546" s="37">
        <v>75385</v>
      </c>
      <c r="V546" s="37">
        <v>50393</v>
      </c>
      <c r="W546" s="37">
        <v>471</v>
      </c>
      <c r="X546" s="37">
        <v>8480</v>
      </c>
      <c r="Y546" s="37">
        <v>19319</v>
      </c>
      <c r="Z546" s="38">
        <f>100*Y546/$V546</f>
        <v>38.3366737443693</v>
      </c>
      <c r="AA546" s="37">
        <f>IF(Z546&gt;$V$8,1,0)</f>
        <v>0</v>
      </c>
      <c r="AB546" s="38">
        <f>IF($I546=Y$16,Z546,0)</f>
        <v>0</v>
      </c>
      <c r="AC546" s="37">
        <v>10440</v>
      </c>
      <c r="AD546" s="38">
        <f>100*AC546/$V546</f>
        <v>20.7171630980493</v>
      </c>
      <c r="AE546" s="37">
        <f>IF(AD546&gt;$V$8,1,0)</f>
        <v>0</v>
      </c>
      <c r="AF546" s="38">
        <f>IF($I546=AC$16,AD546,0)</f>
        <v>0</v>
      </c>
      <c r="AG546" s="37">
        <v>10839</v>
      </c>
      <c r="AH546" s="38">
        <f>100*AG546/$V546</f>
        <v>21.5089397336932</v>
      </c>
      <c r="AI546" s="37">
        <f>IF(AH546&gt;$V$8,1,0)</f>
        <v>0</v>
      </c>
      <c r="AJ546" s="38">
        <f>IF($I546=AG$16,AH546,0)</f>
        <v>21.5089397336932</v>
      </c>
      <c r="AK546" s="37">
        <v>0</v>
      </c>
      <c r="AL546" s="38">
        <f>100*AK546/$V546</f>
        <v>0</v>
      </c>
      <c r="AM546" s="37">
        <f>IF(AL546&gt;$V$8,1,0)</f>
        <v>0</v>
      </c>
      <c r="AN546" s="38">
        <f>IF($I546=AK$16,AL546,0)</f>
        <v>0</v>
      </c>
      <c r="AO546" s="37">
        <v>5277</v>
      </c>
      <c r="AP546" s="38">
        <f>100*AO546/$V546</f>
        <v>10.4716924969738</v>
      </c>
      <c r="AQ546" s="37">
        <f>IF(AP546&gt;$V$8,1,0)</f>
        <v>0</v>
      </c>
      <c r="AR546" s="38">
        <f>IF($I546=AO$16,AP546,0)</f>
        <v>0</v>
      </c>
      <c r="AS546" s="37">
        <v>0</v>
      </c>
      <c r="AT546" s="38">
        <f>100*AS546/$V546</f>
        <v>0</v>
      </c>
      <c r="AU546" s="37">
        <f>IF(AT546&gt;$V$8,1,0)</f>
        <v>0</v>
      </c>
      <c r="AV546" s="38">
        <f>IF($I546=AS$16,AT546,0)</f>
        <v>0</v>
      </c>
      <c r="AW546" s="37">
        <v>0</v>
      </c>
      <c r="AX546" s="38">
        <f>100*AW546/$V546</f>
        <v>0</v>
      </c>
      <c r="AY546" s="37">
        <f>IF(AX546&gt;$V$8,1,0)</f>
        <v>0</v>
      </c>
      <c r="AZ546" s="38">
        <f>IF($I546=AW$16,AX546,0)</f>
        <v>0</v>
      </c>
      <c r="BA546" s="37">
        <v>0</v>
      </c>
      <c r="BB546" s="38">
        <f>100*BA546/$V546</f>
        <v>0</v>
      </c>
      <c r="BC546" s="37">
        <f>IF(BB546&gt;$V$8,1,0)</f>
        <v>0</v>
      </c>
      <c r="BD546" s="38">
        <f>IF($I546=BA$16,BB546,0)</f>
        <v>0</v>
      </c>
      <c r="BE546" s="37">
        <v>0</v>
      </c>
      <c r="BF546" s="38">
        <f>100*BE546/$V546</f>
        <v>0</v>
      </c>
      <c r="BG546" s="37">
        <f>IF(BF546&gt;$V$8,1,0)</f>
        <v>0</v>
      </c>
      <c r="BH546" s="38">
        <f>IF($I546=BE$16,BF546,0)</f>
        <v>0</v>
      </c>
      <c r="BI546" s="37">
        <v>0</v>
      </c>
      <c r="BJ546" s="38">
        <f>100*BI546/$V546</f>
        <v>0</v>
      </c>
      <c r="BK546" s="37">
        <f>IF(BJ546&gt;$V$8,1,0)</f>
        <v>0</v>
      </c>
      <c r="BL546" s="38">
        <f>IF($I546=BI$16,BJ546,0)</f>
        <v>0</v>
      </c>
      <c r="BM546" s="37">
        <v>0</v>
      </c>
      <c r="BN546" s="38">
        <f>100*BM546/$V546</f>
        <v>0</v>
      </c>
      <c r="BO546" s="37">
        <f>IF(BN546&gt;$V$8,1,0)</f>
        <v>0</v>
      </c>
      <c r="BP546" s="38">
        <f>IF($I546=BM$16,BN546,0)</f>
        <v>0</v>
      </c>
      <c r="BQ546" s="37">
        <v>0</v>
      </c>
      <c r="BR546" s="38">
        <f>100*BQ546/$V546</f>
        <v>0</v>
      </c>
      <c r="BS546" s="37">
        <f>IF(BR546&gt;$V$8,1,0)</f>
        <v>0</v>
      </c>
      <c r="BT546" s="38">
        <f>IF($I546=BQ$16,BR546,0)</f>
        <v>0</v>
      </c>
      <c r="BU546" s="37">
        <v>0</v>
      </c>
      <c r="BV546" s="38">
        <f>100*BU546/$V546</f>
        <v>0</v>
      </c>
      <c r="BW546" s="37">
        <f>IF(BV546&gt;$V$8,1,0)</f>
        <v>0</v>
      </c>
      <c r="BX546" s="38">
        <f>IF($I546=BU$16,BV546,0)</f>
        <v>0</v>
      </c>
      <c r="BY546" s="37">
        <v>574</v>
      </c>
      <c r="BZ546" s="37">
        <v>0</v>
      </c>
      <c r="CA546" s="16"/>
      <c r="CB546" s="20"/>
      <c r="CC546" s="21"/>
    </row>
    <row r="547" ht="15.75" customHeight="1">
      <c r="A547" t="s" s="32">
        <v>1216</v>
      </c>
      <c r="B547" t="s" s="71">
        <f>_xlfn.IFS(H547=0,F547,K547=1,I547,L547=1,Q547)</f>
        <v>5</v>
      </c>
      <c r="C547" s="72">
        <f>_xlfn.IFS(H547=0,G547,K547=1,J547,L547=1,R547)</f>
        <v>38.2802640018207</v>
      </c>
      <c r="D547" t="s" s="73">
        <v>1001</v>
      </c>
      <c r="E547" s="25"/>
      <c r="F547" t="s" s="74">
        <v>5</v>
      </c>
      <c r="G547" s="75">
        <f>Z547</f>
        <v>38.2802640018207</v>
      </c>
      <c r="H547" s="76">
        <f>K547+L547</f>
        <v>0</v>
      </c>
      <c r="I547" t="s" s="77">
        <v>9</v>
      </c>
      <c r="J547" s="75">
        <f>AF547</f>
        <v>33.0188484058511</v>
      </c>
      <c r="K547" s="25"/>
      <c r="L547" s="25"/>
      <c r="M547" s="25"/>
      <c r="N547" s="25"/>
      <c r="O547" t="s" s="73">
        <v>1217</v>
      </c>
      <c r="P547" t="s" s="73">
        <v>1216</v>
      </c>
      <c r="Q547" t="s" s="78">
        <v>17</v>
      </c>
      <c r="R547" s="79">
        <f>100*S547</f>
        <v>16.992531</v>
      </c>
      <c r="S547" s="80">
        <v>0.16992531</v>
      </c>
      <c r="T547" s="28"/>
      <c r="U547" s="29">
        <v>74080</v>
      </c>
      <c r="V547" s="29">
        <v>48333</v>
      </c>
      <c r="W547" s="29">
        <v>172</v>
      </c>
      <c r="X547" s="29">
        <v>2543</v>
      </c>
      <c r="Y547" s="29">
        <v>18502</v>
      </c>
      <c r="Z547" s="31">
        <f>100*Y547/$V547</f>
        <v>38.2802640018207</v>
      </c>
      <c r="AA547" s="29">
        <f>IF(Z547&gt;$V$8,1,0)</f>
        <v>0</v>
      </c>
      <c r="AB547" s="31">
        <f>IF($I547=Y$16,Z547,0)</f>
        <v>0</v>
      </c>
      <c r="AC547" s="29">
        <v>15959</v>
      </c>
      <c r="AD547" s="31">
        <f>100*AC547/$V547</f>
        <v>33.0188484058511</v>
      </c>
      <c r="AE547" s="29">
        <f>IF(AD547&gt;$V$8,1,0)</f>
        <v>0</v>
      </c>
      <c r="AF547" s="31">
        <f>IF($I547=AC$16,AD547,0)</f>
        <v>33.0188484058511</v>
      </c>
      <c r="AG547" s="29">
        <v>2587</v>
      </c>
      <c r="AH547" s="31">
        <f>100*AG547/$V547</f>
        <v>5.3524507065566</v>
      </c>
      <c r="AI547" s="29">
        <f>IF(AH547&gt;$V$8,1,0)</f>
        <v>0</v>
      </c>
      <c r="AJ547" s="31">
        <f>IF($I547=AG$16,AH547,0)</f>
        <v>0</v>
      </c>
      <c r="AK547" s="29">
        <v>8213</v>
      </c>
      <c r="AL547" s="31">
        <f>100*AK547/$V547</f>
        <v>16.9925309829723</v>
      </c>
      <c r="AM547" s="29">
        <f>IF(AL547&gt;$V$8,1,0)</f>
        <v>0</v>
      </c>
      <c r="AN547" s="31">
        <f>IF($I547=AK$16,AL547,0)</f>
        <v>0</v>
      </c>
      <c r="AO547" s="29">
        <v>2419</v>
      </c>
      <c r="AP547" s="31">
        <f>100*AO547/$V547</f>
        <v>5.00486210249726</v>
      </c>
      <c r="AQ547" s="29">
        <f>IF(AP547&gt;$V$8,1,0)</f>
        <v>0</v>
      </c>
      <c r="AR547" s="31">
        <f>IF($I547=AO$16,AP547,0)</f>
        <v>0</v>
      </c>
      <c r="AS547" s="29">
        <v>0</v>
      </c>
      <c r="AT547" s="31">
        <f>100*AS547/$V547</f>
        <v>0</v>
      </c>
      <c r="AU547" s="29">
        <f>IF(AT547&gt;$V$8,1,0)</f>
        <v>0</v>
      </c>
      <c r="AV547" s="31">
        <f>IF($I547=AS$16,AT547,0)</f>
        <v>0</v>
      </c>
      <c r="AW547" s="29">
        <v>0</v>
      </c>
      <c r="AX547" s="31">
        <f>100*AW547/$V547</f>
        <v>0</v>
      </c>
      <c r="AY547" s="29">
        <f>IF(AX547&gt;$V$8,1,0)</f>
        <v>0</v>
      </c>
      <c r="AZ547" s="31">
        <f>IF($I547=AW$16,AX547,0)</f>
        <v>0</v>
      </c>
      <c r="BA547" s="29">
        <v>0</v>
      </c>
      <c r="BB547" s="31">
        <f>100*BA547/$V547</f>
        <v>0</v>
      </c>
      <c r="BC547" s="29">
        <f>IF(BB547&gt;$V$8,1,0)</f>
        <v>0</v>
      </c>
      <c r="BD547" s="31">
        <f>IF($I547=BA$16,BB547,0)</f>
        <v>0</v>
      </c>
      <c r="BE547" s="29">
        <v>0</v>
      </c>
      <c r="BF547" s="31">
        <f>100*BE547/$V547</f>
        <v>0</v>
      </c>
      <c r="BG547" s="29">
        <f>IF(BF547&gt;$V$8,1,0)</f>
        <v>0</v>
      </c>
      <c r="BH547" s="31">
        <f>IF($I547=BE$16,BF547,0)</f>
        <v>0</v>
      </c>
      <c r="BI547" s="29">
        <v>0</v>
      </c>
      <c r="BJ547" s="31">
        <f>100*BI547/$V547</f>
        <v>0</v>
      </c>
      <c r="BK547" s="29">
        <f>IF(BJ547&gt;$V$8,1,0)</f>
        <v>0</v>
      </c>
      <c r="BL547" s="31">
        <f>IF($I547=BI$16,BJ547,0)</f>
        <v>0</v>
      </c>
      <c r="BM547" s="29">
        <v>0</v>
      </c>
      <c r="BN547" s="31">
        <f>100*BM547/$V547</f>
        <v>0</v>
      </c>
      <c r="BO547" s="29">
        <f>IF(BN547&gt;$V$8,1,0)</f>
        <v>0</v>
      </c>
      <c r="BP547" s="31">
        <f>IF($I547=BM$16,BN547,0)</f>
        <v>0</v>
      </c>
      <c r="BQ547" s="29">
        <v>0</v>
      </c>
      <c r="BR547" s="31">
        <f>100*BQ547/$V547</f>
        <v>0</v>
      </c>
      <c r="BS547" s="29">
        <f>IF(BR547&gt;$V$8,1,0)</f>
        <v>0</v>
      </c>
      <c r="BT547" s="31">
        <f>IF($I547=BQ$16,BR547,0)</f>
        <v>0</v>
      </c>
      <c r="BU547" s="29">
        <v>0</v>
      </c>
      <c r="BV547" s="31">
        <f>100*BU547/$V547</f>
        <v>0</v>
      </c>
      <c r="BW547" s="29">
        <f>IF(BV547&gt;$V$8,1,0)</f>
        <v>0</v>
      </c>
      <c r="BX547" s="31">
        <f>IF($I547=BU$16,BV547,0)</f>
        <v>0</v>
      </c>
      <c r="BY547" s="29">
        <v>0</v>
      </c>
      <c r="BZ547" s="29">
        <v>0</v>
      </c>
      <c r="CA547" s="28"/>
      <c r="CB547" s="20"/>
      <c r="CC547" s="21"/>
    </row>
    <row r="548" ht="15.75" customHeight="1">
      <c r="A548" t="s" s="32">
        <v>1218</v>
      </c>
      <c r="B548" t="s" s="71">
        <f>_xlfn.IFS(H548=0,F548,K548=1,I548,L548=1,Q548)</f>
        <v>5</v>
      </c>
      <c r="C548" s="72">
        <f>_xlfn.IFS(H548=0,G548,K548=1,J548,L548=1,R548)</f>
        <v>38.2193853231923</v>
      </c>
      <c r="D548" t="s" s="68">
        <v>1001</v>
      </c>
      <c r="E548" s="13"/>
      <c r="F548" t="s" s="74">
        <v>5</v>
      </c>
      <c r="G548" s="81">
        <f>Z548</f>
        <v>38.2193853231923</v>
      </c>
      <c r="H548" s="82">
        <f>K548+L548</f>
        <v>0</v>
      </c>
      <c r="I548" t="s" s="77">
        <v>13</v>
      </c>
      <c r="J548" s="81">
        <f>AJ548</f>
        <v>22.4131142105154</v>
      </c>
      <c r="K548" s="13"/>
      <c r="L548" s="13"/>
      <c r="M548" s="13"/>
      <c r="N548" s="13"/>
      <c r="O548" t="s" s="68">
        <v>1219</v>
      </c>
      <c r="P548" t="s" s="68">
        <v>1218</v>
      </c>
      <c r="Q548" t="s" s="78">
        <v>9</v>
      </c>
      <c r="R548" s="83">
        <f>100*S548</f>
        <v>20.6474209</v>
      </c>
      <c r="S548" s="35">
        <v>0.206474209</v>
      </c>
      <c r="T548" s="16"/>
      <c r="U548" s="37">
        <v>73610</v>
      </c>
      <c r="V548" s="37">
        <v>48253</v>
      </c>
      <c r="W548" s="37">
        <v>156</v>
      </c>
      <c r="X548" s="37">
        <v>7627</v>
      </c>
      <c r="Y548" s="37">
        <v>18442</v>
      </c>
      <c r="Z548" s="38">
        <f>100*Y548/$V548</f>
        <v>38.2193853231923</v>
      </c>
      <c r="AA548" s="37">
        <f>IF(Z548&gt;$V$8,1,0)</f>
        <v>0</v>
      </c>
      <c r="AB548" s="38">
        <f>IF($I548=Y$16,Z548,0)</f>
        <v>0</v>
      </c>
      <c r="AC548" s="37">
        <v>9963</v>
      </c>
      <c r="AD548" s="38">
        <f>100*AC548/$V548</f>
        <v>20.647420885748</v>
      </c>
      <c r="AE548" s="37">
        <f>IF(AD548&gt;$V$8,1,0)</f>
        <v>0</v>
      </c>
      <c r="AF548" s="38">
        <f>IF($I548=AC$16,AD548,0)</f>
        <v>0</v>
      </c>
      <c r="AG548" s="37">
        <v>10815</v>
      </c>
      <c r="AH548" s="38">
        <f>100*AG548/$V548</f>
        <v>22.4131142105154</v>
      </c>
      <c r="AI548" s="37">
        <f>IF(AH548&gt;$V$8,1,0)</f>
        <v>0</v>
      </c>
      <c r="AJ548" s="38">
        <f>IF($I548=AG$16,AH548,0)</f>
        <v>22.4131142105154</v>
      </c>
      <c r="AK548" s="37">
        <v>6419</v>
      </c>
      <c r="AL548" s="38">
        <f>100*AK548/$V548</f>
        <v>13.3027998259176</v>
      </c>
      <c r="AM548" s="37">
        <f>IF(AL548&gt;$V$8,1,0)</f>
        <v>0</v>
      </c>
      <c r="AN548" s="38">
        <f>IF($I548=AK$16,AL548,0)</f>
        <v>0</v>
      </c>
      <c r="AO548" s="37">
        <v>1954</v>
      </c>
      <c r="AP548" s="38">
        <f>100*AO548/$V548</f>
        <v>4.04948915093362</v>
      </c>
      <c r="AQ548" s="37">
        <f>IF(AP548&gt;$V$8,1,0)</f>
        <v>0</v>
      </c>
      <c r="AR548" s="38">
        <f>IF($I548=AO$16,AP548,0)</f>
        <v>0</v>
      </c>
      <c r="AS548" s="37">
        <v>0</v>
      </c>
      <c r="AT548" s="38">
        <f>100*AS548/$V548</f>
        <v>0</v>
      </c>
      <c r="AU548" s="37">
        <f>IF(AT548&gt;$V$8,1,0)</f>
        <v>0</v>
      </c>
      <c r="AV548" s="38">
        <f>IF($I548=AS$16,AT548,0)</f>
        <v>0</v>
      </c>
      <c r="AW548" s="37">
        <v>0</v>
      </c>
      <c r="AX548" s="38">
        <f>100*AW548/$V548</f>
        <v>0</v>
      </c>
      <c r="AY548" s="37">
        <f>IF(AX548&gt;$V$8,1,0)</f>
        <v>0</v>
      </c>
      <c r="AZ548" s="38">
        <f>IF($I548=AW$16,AX548,0)</f>
        <v>0</v>
      </c>
      <c r="BA548" s="37">
        <v>0</v>
      </c>
      <c r="BB548" s="38">
        <f>100*BA548/$V548</f>
        <v>0</v>
      </c>
      <c r="BC548" s="37">
        <f>IF(BB548&gt;$V$8,1,0)</f>
        <v>0</v>
      </c>
      <c r="BD548" s="38">
        <f>IF($I548=BA$16,BB548,0)</f>
        <v>0</v>
      </c>
      <c r="BE548" s="37">
        <v>0</v>
      </c>
      <c r="BF548" s="38">
        <f>100*BE548/$V548</f>
        <v>0</v>
      </c>
      <c r="BG548" s="37">
        <f>IF(BF548&gt;$V$8,1,0)</f>
        <v>0</v>
      </c>
      <c r="BH548" s="38">
        <f>IF($I548=BE$16,BF548,0)</f>
        <v>0</v>
      </c>
      <c r="BI548" s="37">
        <v>0</v>
      </c>
      <c r="BJ548" s="38">
        <f>100*BI548/$V548</f>
        <v>0</v>
      </c>
      <c r="BK548" s="37">
        <f>IF(BJ548&gt;$V$8,1,0)</f>
        <v>0</v>
      </c>
      <c r="BL548" s="38">
        <f>IF($I548=BI$16,BJ548,0)</f>
        <v>0</v>
      </c>
      <c r="BM548" s="37">
        <v>0</v>
      </c>
      <c r="BN548" s="38">
        <f>100*BM548/$V548</f>
        <v>0</v>
      </c>
      <c r="BO548" s="37">
        <f>IF(BN548&gt;$V$8,1,0)</f>
        <v>0</v>
      </c>
      <c r="BP548" s="38">
        <f>IF($I548=BM$16,BN548,0)</f>
        <v>0</v>
      </c>
      <c r="BQ548" s="37">
        <v>0</v>
      </c>
      <c r="BR548" s="38">
        <f>100*BQ548/$V548</f>
        <v>0</v>
      </c>
      <c r="BS548" s="37">
        <f>IF(BR548&gt;$V$8,1,0)</f>
        <v>0</v>
      </c>
      <c r="BT548" s="38">
        <f>IF($I548=BQ$16,BR548,0)</f>
        <v>0</v>
      </c>
      <c r="BU548" s="37">
        <v>0</v>
      </c>
      <c r="BV548" s="38">
        <f>100*BU548/$V548</f>
        <v>0</v>
      </c>
      <c r="BW548" s="37">
        <f>IF(BV548&gt;$V$8,1,0)</f>
        <v>0</v>
      </c>
      <c r="BX548" s="38">
        <f>IF($I548=BU$16,BV548,0)</f>
        <v>0</v>
      </c>
      <c r="BY548" s="37">
        <v>445</v>
      </c>
      <c r="BZ548" s="37">
        <v>0</v>
      </c>
      <c r="CA548" s="16"/>
      <c r="CB548" s="20"/>
      <c r="CC548" s="21"/>
    </row>
    <row r="549" ht="15.75" customHeight="1">
      <c r="A549" t="s" s="32">
        <v>1220</v>
      </c>
      <c r="B549" t="s" s="71">
        <f>_xlfn.IFS(H549=0,F549,K549=1,I549,L549=1,Q549)</f>
        <v>5</v>
      </c>
      <c r="C549" s="72">
        <f>_xlfn.IFS(H549=0,G549,K549=1,J549,L549=1,R549)</f>
        <v>38.1588999236058</v>
      </c>
      <c r="D549" t="s" s="73">
        <v>1001</v>
      </c>
      <c r="E549" s="25"/>
      <c r="F549" t="s" s="74">
        <v>5</v>
      </c>
      <c r="G549" s="75">
        <f>Z549</f>
        <v>38.1588999236058</v>
      </c>
      <c r="H549" s="76">
        <f>K549+L549</f>
        <v>0</v>
      </c>
      <c r="I549" t="s" s="77">
        <v>9</v>
      </c>
      <c r="J549" s="75">
        <f>AF549</f>
        <v>30.977845683728</v>
      </c>
      <c r="K549" s="25"/>
      <c r="L549" s="25"/>
      <c r="M549" s="25"/>
      <c r="N549" s="25"/>
      <c r="O549" t="s" s="73">
        <v>1221</v>
      </c>
      <c r="P549" t="s" s="73">
        <v>1220</v>
      </c>
      <c r="Q549" t="s" s="78">
        <v>17</v>
      </c>
      <c r="R549" s="79">
        <f>100*S549</f>
        <v>18.2019219</v>
      </c>
      <c r="S549" s="80">
        <v>0.182019219</v>
      </c>
      <c r="T549" s="28"/>
      <c r="U549" s="29">
        <v>79925</v>
      </c>
      <c r="V549" s="29">
        <v>49742</v>
      </c>
      <c r="W549" s="29">
        <v>165</v>
      </c>
      <c r="X549" s="29">
        <v>3572</v>
      </c>
      <c r="Y549" s="29">
        <v>18981</v>
      </c>
      <c r="Z549" s="31">
        <f>100*Y549/$V549</f>
        <v>38.1588999236058</v>
      </c>
      <c r="AA549" s="29">
        <f>IF(Z549&gt;$V$8,1,0)</f>
        <v>0</v>
      </c>
      <c r="AB549" s="31">
        <f>IF($I549=Y$16,Z549,0)</f>
        <v>0</v>
      </c>
      <c r="AC549" s="29">
        <v>15409</v>
      </c>
      <c r="AD549" s="31">
        <f>100*AC549/$V549</f>
        <v>30.977845683728</v>
      </c>
      <c r="AE549" s="29">
        <f>IF(AD549&gt;$V$8,1,0)</f>
        <v>0</v>
      </c>
      <c r="AF549" s="31">
        <f>IF($I549=AC$16,AD549,0)</f>
        <v>30.977845683728</v>
      </c>
      <c r="AG549" s="29">
        <v>3380</v>
      </c>
      <c r="AH549" s="31">
        <f>100*AG549/$V549</f>
        <v>6.7950625226167</v>
      </c>
      <c r="AI549" s="29">
        <f>IF(AH549&gt;$V$8,1,0)</f>
        <v>0</v>
      </c>
      <c r="AJ549" s="31">
        <f>IF($I549=AG$16,AH549,0)</f>
        <v>0</v>
      </c>
      <c r="AK549" s="29">
        <v>9054</v>
      </c>
      <c r="AL549" s="31">
        <f>100*AK549/$V549</f>
        <v>18.2019219170922</v>
      </c>
      <c r="AM549" s="29">
        <f>IF(AL549&gt;$V$8,1,0)</f>
        <v>0</v>
      </c>
      <c r="AN549" s="31">
        <f>IF($I549=AK$16,AL549,0)</f>
        <v>0</v>
      </c>
      <c r="AO549" s="29">
        <v>2451</v>
      </c>
      <c r="AP549" s="31">
        <f>100*AO549/$V549</f>
        <v>4.92742551566081</v>
      </c>
      <c r="AQ549" s="29">
        <f>IF(AP549&gt;$V$8,1,0)</f>
        <v>0</v>
      </c>
      <c r="AR549" s="31">
        <f>IF($I549=AO$16,AP549,0)</f>
        <v>0</v>
      </c>
      <c r="AS549" s="29">
        <v>0</v>
      </c>
      <c r="AT549" s="31">
        <f>100*AS549/$V549</f>
        <v>0</v>
      </c>
      <c r="AU549" s="29">
        <f>IF(AT549&gt;$V$8,1,0)</f>
        <v>0</v>
      </c>
      <c r="AV549" s="31">
        <f>IF($I549=AS$16,AT549,0)</f>
        <v>0</v>
      </c>
      <c r="AW549" s="29">
        <v>0</v>
      </c>
      <c r="AX549" s="31">
        <f>100*AW549/$V549</f>
        <v>0</v>
      </c>
      <c r="AY549" s="29">
        <f>IF(AX549&gt;$V$8,1,0)</f>
        <v>0</v>
      </c>
      <c r="AZ549" s="31">
        <f>IF($I549=AW$16,AX549,0)</f>
        <v>0</v>
      </c>
      <c r="BA549" s="29">
        <v>0</v>
      </c>
      <c r="BB549" s="31">
        <f>100*BA549/$V549</f>
        <v>0</v>
      </c>
      <c r="BC549" s="29">
        <f>IF(BB549&gt;$V$8,1,0)</f>
        <v>0</v>
      </c>
      <c r="BD549" s="31">
        <f>IF($I549=BA$16,BB549,0)</f>
        <v>0</v>
      </c>
      <c r="BE549" s="29">
        <v>0</v>
      </c>
      <c r="BF549" s="31">
        <f>100*BE549/$V549</f>
        <v>0</v>
      </c>
      <c r="BG549" s="29">
        <f>IF(BF549&gt;$V$8,1,0)</f>
        <v>0</v>
      </c>
      <c r="BH549" s="31">
        <f>IF($I549=BE$16,BF549,0)</f>
        <v>0</v>
      </c>
      <c r="BI549" s="29">
        <v>0</v>
      </c>
      <c r="BJ549" s="31">
        <f>100*BI549/$V549</f>
        <v>0</v>
      </c>
      <c r="BK549" s="29">
        <f>IF(BJ549&gt;$V$8,1,0)</f>
        <v>0</v>
      </c>
      <c r="BL549" s="31">
        <f>IF($I549=BI$16,BJ549,0)</f>
        <v>0</v>
      </c>
      <c r="BM549" s="29">
        <v>0</v>
      </c>
      <c r="BN549" s="31">
        <f>100*BM549/$V549</f>
        <v>0</v>
      </c>
      <c r="BO549" s="29">
        <f>IF(BN549&gt;$V$8,1,0)</f>
        <v>0</v>
      </c>
      <c r="BP549" s="31">
        <f>IF($I549=BM$16,BN549,0)</f>
        <v>0</v>
      </c>
      <c r="BQ549" s="29">
        <v>0</v>
      </c>
      <c r="BR549" s="31">
        <f>100*BQ549/$V549</f>
        <v>0</v>
      </c>
      <c r="BS549" s="29">
        <f>IF(BR549&gt;$V$8,1,0)</f>
        <v>0</v>
      </c>
      <c r="BT549" s="31">
        <f>IF($I549=BQ$16,BR549,0)</f>
        <v>0</v>
      </c>
      <c r="BU549" s="29">
        <v>0</v>
      </c>
      <c r="BV549" s="31">
        <f>100*BU549/$V549</f>
        <v>0</v>
      </c>
      <c r="BW549" s="29">
        <f>IF(BV549&gt;$V$8,1,0)</f>
        <v>0</v>
      </c>
      <c r="BX549" s="31">
        <f>IF($I549=BU$16,BV549,0)</f>
        <v>0</v>
      </c>
      <c r="BY549" s="29">
        <v>451</v>
      </c>
      <c r="BZ549" s="29">
        <v>0</v>
      </c>
      <c r="CA549" s="28"/>
      <c r="CB549" s="20"/>
      <c r="CC549" s="21"/>
    </row>
    <row r="550" ht="15.75" customHeight="1">
      <c r="A550" t="s" s="32">
        <v>1222</v>
      </c>
      <c r="B550" t="s" s="71">
        <f>_xlfn.IFS(H550=0,F550,K550=1,I550,L550=1,Q550)</f>
        <v>5</v>
      </c>
      <c r="C550" s="72">
        <f>_xlfn.IFS(H550=0,G550,K550=1,J550,L550=1,R550)</f>
        <v>38.1333030543886</v>
      </c>
      <c r="D550" t="s" s="68">
        <v>1001</v>
      </c>
      <c r="E550" s="13"/>
      <c r="F550" t="s" s="74">
        <v>5</v>
      </c>
      <c r="G550" s="81">
        <f>Z550</f>
        <v>38.1333030543886</v>
      </c>
      <c r="H550" s="82">
        <f>K550+L550</f>
        <v>0</v>
      </c>
      <c r="I550" t="s" s="77">
        <v>9</v>
      </c>
      <c r="J550" s="81">
        <f>AF550</f>
        <v>27.7234018394459</v>
      </c>
      <c r="K550" s="13"/>
      <c r="L550" s="13"/>
      <c r="M550" s="13"/>
      <c r="N550" s="13"/>
      <c r="O550" t="s" s="68">
        <v>1223</v>
      </c>
      <c r="P550" t="s" s="68">
        <v>1222</v>
      </c>
      <c r="Q550" t="s" s="78">
        <v>17</v>
      </c>
      <c r="R550" s="83">
        <f>100*S550</f>
        <v>19.8773703</v>
      </c>
      <c r="S550" s="35">
        <v>0.198773703</v>
      </c>
      <c r="T550" s="16"/>
      <c r="U550" s="37">
        <v>73659</v>
      </c>
      <c r="V550" s="37">
        <v>44035</v>
      </c>
      <c r="W550" s="37">
        <v>161</v>
      </c>
      <c r="X550" s="37">
        <v>4584</v>
      </c>
      <c r="Y550" s="37">
        <v>16792</v>
      </c>
      <c r="Z550" s="38">
        <f>100*Y550/$V550</f>
        <v>38.1333030543886</v>
      </c>
      <c r="AA550" s="37">
        <f>IF(Z550&gt;$V$8,1,0)</f>
        <v>0</v>
      </c>
      <c r="AB550" s="38">
        <f>IF($I550=Y$16,Z550,0)</f>
        <v>0</v>
      </c>
      <c r="AC550" s="37">
        <v>12208</v>
      </c>
      <c r="AD550" s="38">
        <f>100*AC550/$V550</f>
        <v>27.7234018394459</v>
      </c>
      <c r="AE550" s="37">
        <f>IF(AD550&gt;$V$8,1,0)</f>
        <v>0</v>
      </c>
      <c r="AF550" s="38">
        <f>IF($I550=AC$16,AD550,0)</f>
        <v>27.7234018394459</v>
      </c>
      <c r="AG550" s="37">
        <v>3353</v>
      </c>
      <c r="AH550" s="38">
        <f>100*AG550/$V550</f>
        <v>7.61439763824231</v>
      </c>
      <c r="AI550" s="37">
        <f>IF(AH550&gt;$V$8,1,0)</f>
        <v>0</v>
      </c>
      <c r="AJ550" s="38">
        <f>IF($I550=AG$16,AH550,0)</f>
        <v>0</v>
      </c>
      <c r="AK550" s="37">
        <v>8753</v>
      </c>
      <c r="AL550" s="38">
        <f>100*AK550/$V550</f>
        <v>19.877370273646</v>
      </c>
      <c r="AM550" s="37">
        <f>IF(AL550&gt;$V$8,1,0)</f>
        <v>0</v>
      </c>
      <c r="AN550" s="38">
        <f>IF($I550=AK$16,AL550,0)</f>
        <v>0</v>
      </c>
      <c r="AO550" s="37">
        <v>2929</v>
      </c>
      <c r="AP550" s="38">
        <f>100*AO550/$V550</f>
        <v>6.65152719427728</v>
      </c>
      <c r="AQ550" s="37">
        <f>IF(AP550&gt;$V$8,1,0)</f>
        <v>0</v>
      </c>
      <c r="AR550" s="38">
        <f>IF($I550=AO$16,AP550,0)</f>
        <v>0</v>
      </c>
      <c r="AS550" s="37">
        <v>0</v>
      </c>
      <c r="AT550" s="38">
        <f>100*AS550/$V550</f>
        <v>0</v>
      </c>
      <c r="AU550" s="37">
        <f>IF(AT550&gt;$V$8,1,0)</f>
        <v>0</v>
      </c>
      <c r="AV550" s="38">
        <f>IF($I550=AS$16,AT550,0)</f>
        <v>0</v>
      </c>
      <c r="AW550" s="37">
        <v>0</v>
      </c>
      <c r="AX550" s="38">
        <f>100*AW550/$V550</f>
        <v>0</v>
      </c>
      <c r="AY550" s="37">
        <f>IF(AX550&gt;$V$8,1,0)</f>
        <v>0</v>
      </c>
      <c r="AZ550" s="38">
        <f>IF($I550=AW$16,AX550,0)</f>
        <v>0</v>
      </c>
      <c r="BA550" s="37">
        <v>0</v>
      </c>
      <c r="BB550" s="38">
        <f>100*BA550/$V550</f>
        <v>0</v>
      </c>
      <c r="BC550" s="37">
        <f>IF(BB550&gt;$V$8,1,0)</f>
        <v>0</v>
      </c>
      <c r="BD550" s="38">
        <f>IF($I550=BA$16,BB550,0)</f>
        <v>0</v>
      </c>
      <c r="BE550" s="37">
        <v>0</v>
      </c>
      <c r="BF550" s="38">
        <f>100*BE550/$V550</f>
        <v>0</v>
      </c>
      <c r="BG550" s="37">
        <f>IF(BF550&gt;$V$8,1,0)</f>
        <v>0</v>
      </c>
      <c r="BH550" s="38">
        <f>IF($I550=BE$16,BF550,0)</f>
        <v>0</v>
      </c>
      <c r="BI550" s="37">
        <v>0</v>
      </c>
      <c r="BJ550" s="38">
        <f>100*BI550/$V550</f>
        <v>0</v>
      </c>
      <c r="BK550" s="37">
        <f>IF(BJ550&gt;$V$8,1,0)</f>
        <v>0</v>
      </c>
      <c r="BL550" s="38">
        <f>IF($I550=BI$16,BJ550,0)</f>
        <v>0</v>
      </c>
      <c r="BM550" s="37">
        <v>0</v>
      </c>
      <c r="BN550" s="38">
        <f>100*BM550/$V550</f>
        <v>0</v>
      </c>
      <c r="BO550" s="37">
        <f>IF(BN550&gt;$V$8,1,0)</f>
        <v>0</v>
      </c>
      <c r="BP550" s="38">
        <f>IF($I550=BM$16,BN550,0)</f>
        <v>0</v>
      </c>
      <c r="BQ550" s="37">
        <v>0</v>
      </c>
      <c r="BR550" s="38">
        <f>100*BQ550/$V550</f>
        <v>0</v>
      </c>
      <c r="BS550" s="37">
        <f>IF(BR550&gt;$V$8,1,0)</f>
        <v>0</v>
      </c>
      <c r="BT550" s="38">
        <f>IF($I550=BQ$16,BR550,0)</f>
        <v>0</v>
      </c>
      <c r="BU550" s="37">
        <v>0</v>
      </c>
      <c r="BV550" s="38">
        <f>100*BU550/$V550</f>
        <v>0</v>
      </c>
      <c r="BW550" s="37">
        <f>IF(BV550&gt;$V$8,1,0)</f>
        <v>0</v>
      </c>
      <c r="BX550" s="38">
        <f>IF($I550=BU$16,BV550,0)</f>
        <v>0</v>
      </c>
      <c r="BY550" s="37">
        <v>322</v>
      </c>
      <c r="BZ550" s="37">
        <v>0</v>
      </c>
      <c r="CA550" s="16"/>
      <c r="CB550" s="20"/>
      <c r="CC550" s="21"/>
    </row>
    <row r="551" ht="15.75" customHeight="1">
      <c r="A551" t="s" s="32">
        <v>1224</v>
      </c>
      <c r="B551" t="s" s="71">
        <f>_xlfn.IFS(H551=0,F551,K551=1,I551,L551=1,Q551)</f>
        <v>13</v>
      </c>
      <c r="C551" s="72">
        <f>_xlfn.IFS(H551=0,G551,K551=1,J551,L551=1,R551)</f>
        <v>38.117350611951</v>
      </c>
      <c r="D551" t="s" s="73">
        <v>1001</v>
      </c>
      <c r="E551" s="25"/>
      <c r="F551" t="s" s="74">
        <v>13</v>
      </c>
      <c r="G551" s="75">
        <f>AH551</f>
        <v>38.117350611951</v>
      </c>
      <c r="H551" s="76">
        <f>K551+L551</f>
        <v>0</v>
      </c>
      <c r="I551" t="s" s="77">
        <v>5</v>
      </c>
      <c r="J551" s="75">
        <f>AB551</f>
        <v>36.9762419006479</v>
      </c>
      <c r="K551" s="25"/>
      <c r="L551" s="25"/>
      <c r="M551" s="25"/>
      <c r="N551" s="25"/>
      <c r="O551" t="s" s="73">
        <v>1225</v>
      </c>
      <c r="P551" t="s" s="73">
        <v>1224</v>
      </c>
      <c r="Q551" t="s" s="78">
        <v>17</v>
      </c>
      <c r="R551" s="79">
        <f>100*S551</f>
        <v>12.0104392</v>
      </c>
      <c r="S551" s="80">
        <v>0.120104392</v>
      </c>
      <c r="T551" s="28"/>
      <c r="U551" s="29">
        <v>76923</v>
      </c>
      <c r="V551" s="29">
        <v>55560</v>
      </c>
      <c r="W551" s="29">
        <v>143</v>
      </c>
      <c r="X551" s="29">
        <v>634</v>
      </c>
      <c r="Y551" s="29">
        <v>20544</v>
      </c>
      <c r="Z551" s="31">
        <f>100*Y551/$V551</f>
        <v>36.9762419006479</v>
      </c>
      <c r="AA551" s="29">
        <f>IF(Z551&gt;$V$8,1,0)</f>
        <v>0</v>
      </c>
      <c r="AB551" s="31">
        <f>IF($I551=Y$16,Z551,0)</f>
        <v>36.9762419006479</v>
      </c>
      <c r="AC551" s="29">
        <v>5057</v>
      </c>
      <c r="AD551" s="31">
        <f>100*AC551/$V551</f>
        <v>9.10187185025198</v>
      </c>
      <c r="AE551" s="29">
        <f>IF(AD551&gt;$V$8,1,0)</f>
        <v>0</v>
      </c>
      <c r="AF551" s="31">
        <f>IF($I551=AC$16,AD551,0)</f>
        <v>0</v>
      </c>
      <c r="AG551" s="29">
        <v>21178</v>
      </c>
      <c r="AH551" s="31">
        <f>100*AG551/$V551</f>
        <v>38.117350611951</v>
      </c>
      <c r="AI551" s="29">
        <f>IF(AH551&gt;$V$8,1,0)</f>
        <v>0</v>
      </c>
      <c r="AJ551" s="31">
        <f>IF($I551=AG$16,AH551,0)</f>
        <v>0</v>
      </c>
      <c r="AK551" s="29">
        <v>6673</v>
      </c>
      <c r="AL551" s="31">
        <f>100*AK551/$V551</f>
        <v>12.0104391648668</v>
      </c>
      <c r="AM551" s="29">
        <f>IF(AL551&gt;$V$8,1,0)</f>
        <v>0</v>
      </c>
      <c r="AN551" s="31">
        <f>IF($I551=AK$16,AL551,0)</f>
        <v>0</v>
      </c>
      <c r="AO551" s="29">
        <v>1425</v>
      </c>
      <c r="AP551" s="31">
        <f>100*AO551/$V551</f>
        <v>2.56479481641469</v>
      </c>
      <c r="AQ551" s="29">
        <f>IF(AP551&gt;$V$8,1,0)</f>
        <v>0</v>
      </c>
      <c r="AR551" s="31">
        <f>IF($I551=AO$16,AP551,0)</f>
        <v>0</v>
      </c>
      <c r="AS551" s="29">
        <v>0</v>
      </c>
      <c r="AT551" s="31">
        <f>100*AS551/$V551</f>
        <v>0</v>
      </c>
      <c r="AU551" s="29">
        <f>IF(AT551&gt;$V$8,1,0)</f>
        <v>0</v>
      </c>
      <c r="AV551" s="31">
        <f>IF($I551=AS$16,AT551,0)</f>
        <v>0</v>
      </c>
      <c r="AW551" s="29">
        <v>0</v>
      </c>
      <c r="AX551" s="31">
        <f>100*AW551/$V551</f>
        <v>0</v>
      </c>
      <c r="AY551" s="29">
        <f>IF(AX551&gt;$V$8,1,0)</f>
        <v>0</v>
      </c>
      <c r="AZ551" s="31">
        <f>IF($I551=AW$16,AX551,0)</f>
        <v>0</v>
      </c>
      <c r="BA551" s="29">
        <v>0</v>
      </c>
      <c r="BB551" s="31">
        <f>100*BA551/$V551</f>
        <v>0</v>
      </c>
      <c r="BC551" s="29">
        <f>IF(BB551&gt;$V$8,1,0)</f>
        <v>0</v>
      </c>
      <c r="BD551" s="31">
        <f>IF($I551=BA$16,BB551,0)</f>
        <v>0</v>
      </c>
      <c r="BE551" s="29">
        <v>0</v>
      </c>
      <c r="BF551" s="31">
        <f>100*BE551/$V551</f>
        <v>0</v>
      </c>
      <c r="BG551" s="29">
        <f>IF(BF551&gt;$V$8,1,0)</f>
        <v>0</v>
      </c>
      <c r="BH551" s="31">
        <f>IF($I551=BE$16,BF551,0)</f>
        <v>0</v>
      </c>
      <c r="BI551" s="29">
        <v>0</v>
      </c>
      <c r="BJ551" s="31">
        <f>100*BI551/$V551</f>
        <v>0</v>
      </c>
      <c r="BK551" s="29">
        <f>IF(BJ551&gt;$V$8,1,0)</f>
        <v>0</v>
      </c>
      <c r="BL551" s="31">
        <f>IF($I551=BI$16,BJ551,0)</f>
        <v>0</v>
      </c>
      <c r="BM551" s="29">
        <v>0</v>
      </c>
      <c r="BN551" s="31">
        <f>100*BM551/$V551</f>
        <v>0</v>
      </c>
      <c r="BO551" s="29">
        <f>IF(BN551&gt;$V$8,1,0)</f>
        <v>0</v>
      </c>
      <c r="BP551" s="31">
        <f>IF($I551=BM$16,BN551,0)</f>
        <v>0</v>
      </c>
      <c r="BQ551" s="29">
        <v>0</v>
      </c>
      <c r="BR551" s="31">
        <f>100*BQ551/$V551</f>
        <v>0</v>
      </c>
      <c r="BS551" s="29">
        <f>IF(BR551&gt;$V$8,1,0)</f>
        <v>0</v>
      </c>
      <c r="BT551" s="31">
        <f>IF($I551=BQ$16,BR551,0)</f>
        <v>0</v>
      </c>
      <c r="BU551" s="29">
        <v>0</v>
      </c>
      <c r="BV551" s="31">
        <f>100*BU551/$V551</f>
        <v>0</v>
      </c>
      <c r="BW551" s="29">
        <f>IF(BV551&gt;$V$8,1,0)</f>
        <v>0</v>
      </c>
      <c r="BX551" s="31">
        <f>IF($I551=BU$16,BV551,0)</f>
        <v>0</v>
      </c>
      <c r="BY551" s="29">
        <v>0</v>
      </c>
      <c r="BZ551" s="29">
        <v>0</v>
      </c>
      <c r="CA551" s="28"/>
      <c r="CB551" s="20"/>
      <c r="CC551" s="21"/>
    </row>
    <row r="552" ht="15.75" customHeight="1">
      <c r="A552" t="s" s="32">
        <v>1226</v>
      </c>
      <c r="B552" t="s" s="71">
        <f>_xlfn.IFS(H552=0,F552,K552=1,I552,L552=1,Q552)</f>
        <v>5</v>
      </c>
      <c r="C552" s="72">
        <f>_xlfn.IFS(H552=0,G552,K552=1,J552,L552=1,R552)</f>
        <v>38.1115991823598</v>
      </c>
      <c r="D552" t="s" s="68">
        <v>1001</v>
      </c>
      <c r="E552" s="13"/>
      <c r="F552" t="s" s="74">
        <v>5</v>
      </c>
      <c r="G552" s="81">
        <f>Z552</f>
        <v>38.1115991823598</v>
      </c>
      <c r="H552" s="82">
        <f>K552+L552</f>
        <v>0</v>
      </c>
      <c r="I552" t="s" s="77">
        <v>9</v>
      </c>
      <c r="J552" s="81">
        <f>AF552</f>
        <v>26.3775931805332</v>
      </c>
      <c r="K552" s="13"/>
      <c r="L552" s="13"/>
      <c r="M552" s="13"/>
      <c r="N552" s="13"/>
      <c r="O552" t="s" s="68">
        <v>1227</v>
      </c>
      <c r="P552" t="s" s="68">
        <v>1226</v>
      </c>
      <c r="Q552" t="s" s="78">
        <v>17</v>
      </c>
      <c r="R552" s="83">
        <f>100*S552</f>
        <v>19.4515722</v>
      </c>
      <c r="S552" s="35">
        <v>0.194515722</v>
      </c>
      <c r="T552" s="16"/>
      <c r="U552" s="37">
        <v>74316</v>
      </c>
      <c r="V552" s="37">
        <v>45986</v>
      </c>
      <c r="W552" s="37">
        <v>163</v>
      </c>
      <c r="X552" s="37">
        <v>5396</v>
      </c>
      <c r="Y552" s="37">
        <v>17526</v>
      </c>
      <c r="Z552" s="38">
        <f>100*Y552/$V552</f>
        <v>38.1115991823598</v>
      </c>
      <c r="AA552" s="37">
        <f>IF(Z552&gt;$V$8,1,0)</f>
        <v>0</v>
      </c>
      <c r="AB552" s="38">
        <f>IF($I552=Y$16,Z552,0)</f>
        <v>0</v>
      </c>
      <c r="AC552" s="37">
        <v>12130</v>
      </c>
      <c r="AD552" s="38">
        <f>100*AC552/$V552</f>
        <v>26.3775931805332</v>
      </c>
      <c r="AE552" s="37">
        <f>IF(AD552&gt;$V$8,1,0)</f>
        <v>0</v>
      </c>
      <c r="AF552" s="38">
        <f>IF($I552=AC$16,AD552,0)</f>
        <v>26.3775931805332</v>
      </c>
      <c r="AG552" s="37">
        <v>2547</v>
      </c>
      <c r="AH552" s="38">
        <f>100*AG552/$V552</f>
        <v>5.53864219545079</v>
      </c>
      <c r="AI552" s="37">
        <f>IF(AH552&gt;$V$8,1,0)</f>
        <v>0</v>
      </c>
      <c r="AJ552" s="38">
        <f>IF($I552=AG$16,AH552,0)</f>
        <v>0</v>
      </c>
      <c r="AK552" s="37">
        <v>8945</v>
      </c>
      <c r="AL552" s="38">
        <f>100*AK552/$V552</f>
        <v>19.4515722176315</v>
      </c>
      <c r="AM552" s="37">
        <f>IF(AL552&gt;$V$8,1,0)</f>
        <v>0</v>
      </c>
      <c r="AN552" s="38">
        <f>IF($I552=AK$16,AL552,0)</f>
        <v>0</v>
      </c>
      <c r="AO552" s="37">
        <v>3685</v>
      </c>
      <c r="AP552" s="38">
        <f>100*AO552/$V552</f>
        <v>8.013308398208149</v>
      </c>
      <c r="AQ552" s="37">
        <f>IF(AP552&gt;$V$8,1,0)</f>
        <v>0</v>
      </c>
      <c r="AR552" s="38">
        <f>IF($I552=AO$16,AP552,0)</f>
        <v>0</v>
      </c>
      <c r="AS552" s="37">
        <v>0</v>
      </c>
      <c r="AT552" s="38">
        <f>100*AS552/$V552</f>
        <v>0</v>
      </c>
      <c r="AU552" s="37">
        <f>IF(AT552&gt;$V$8,1,0)</f>
        <v>0</v>
      </c>
      <c r="AV552" s="38">
        <f>IF($I552=AS$16,AT552,0)</f>
        <v>0</v>
      </c>
      <c r="AW552" s="37">
        <v>0</v>
      </c>
      <c r="AX552" s="38">
        <f>100*AW552/$V552</f>
        <v>0</v>
      </c>
      <c r="AY552" s="37">
        <f>IF(AX552&gt;$V$8,1,0)</f>
        <v>0</v>
      </c>
      <c r="AZ552" s="38">
        <f>IF($I552=AW$16,AX552,0)</f>
        <v>0</v>
      </c>
      <c r="BA552" s="37">
        <v>0</v>
      </c>
      <c r="BB552" s="38">
        <f>100*BA552/$V552</f>
        <v>0</v>
      </c>
      <c r="BC552" s="37">
        <f>IF(BB552&gt;$V$8,1,0)</f>
        <v>0</v>
      </c>
      <c r="BD552" s="38">
        <f>IF($I552=BA$16,BB552,0)</f>
        <v>0</v>
      </c>
      <c r="BE552" s="37">
        <v>0</v>
      </c>
      <c r="BF552" s="38">
        <f>100*BE552/$V552</f>
        <v>0</v>
      </c>
      <c r="BG552" s="37">
        <f>IF(BF552&gt;$V$8,1,0)</f>
        <v>0</v>
      </c>
      <c r="BH552" s="38">
        <f>IF($I552=BE$16,BF552,0)</f>
        <v>0</v>
      </c>
      <c r="BI552" s="37">
        <v>0</v>
      </c>
      <c r="BJ552" s="38">
        <f>100*BI552/$V552</f>
        <v>0</v>
      </c>
      <c r="BK552" s="37">
        <f>IF(BJ552&gt;$V$8,1,0)</f>
        <v>0</v>
      </c>
      <c r="BL552" s="38">
        <f>IF($I552=BI$16,BJ552,0)</f>
        <v>0</v>
      </c>
      <c r="BM552" s="37">
        <v>0</v>
      </c>
      <c r="BN552" s="38">
        <f>100*BM552/$V552</f>
        <v>0</v>
      </c>
      <c r="BO552" s="37">
        <f>IF(BN552&gt;$V$8,1,0)</f>
        <v>0</v>
      </c>
      <c r="BP552" s="38">
        <f>IF($I552=BM$16,BN552,0)</f>
        <v>0</v>
      </c>
      <c r="BQ552" s="37">
        <v>0</v>
      </c>
      <c r="BR552" s="38">
        <f>100*BQ552/$V552</f>
        <v>0</v>
      </c>
      <c r="BS552" s="37">
        <f>IF(BR552&gt;$V$8,1,0)</f>
        <v>0</v>
      </c>
      <c r="BT552" s="38">
        <f>IF($I552=BQ$16,BR552,0)</f>
        <v>0</v>
      </c>
      <c r="BU552" s="37">
        <v>0</v>
      </c>
      <c r="BV552" s="38">
        <f>100*BU552/$V552</f>
        <v>0</v>
      </c>
      <c r="BW552" s="37">
        <f>IF(BV552&gt;$V$8,1,0)</f>
        <v>0</v>
      </c>
      <c r="BX552" s="38">
        <f>IF($I552=BU$16,BV552,0)</f>
        <v>0</v>
      </c>
      <c r="BY552" s="37">
        <v>0</v>
      </c>
      <c r="BZ552" s="37">
        <v>0</v>
      </c>
      <c r="CA552" s="16"/>
      <c r="CB552" s="20"/>
      <c r="CC552" s="21"/>
    </row>
    <row r="553" ht="15.75" customHeight="1">
      <c r="A553" t="s" s="32">
        <v>1228</v>
      </c>
      <c r="B553" t="s" s="71">
        <f>_xlfn.IFS(H553=0,F553,K553=1,I553,L553=1,Q553)</f>
        <v>5</v>
      </c>
      <c r="C553" s="72">
        <f>_xlfn.IFS(H553=0,G553,K553=1,J553,L553=1,R553)</f>
        <v>38.1094184529816</v>
      </c>
      <c r="D553" t="s" s="73">
        <v>1001</v>
      </c>
      <c r="E553" s="25"/>
      <c r="F553" t="s" s="74">
        <v>5</v>
      </c>
      <c r="G553" s="75">
        <f>Z553</f>
        <v>38.1094184529816</v>
      </c>
      <c r="H553" s="76">
        <f>K553+L553</f>
        <v>0</v>
      </c>
      <c r="I553" t="s" s="77">
        <v>17</v>
      </c>
      <c r="J553" s="75">
        <f>AN553</f>
        <v>30.1085324736052</v>
      </c>
      <c r="K553" s="25"/>
      <c r="L553" s="25"/>
      <c r="M553" s="25"/>
      <c r="N553" s="25"/>
      <c r="O553" t="s" s="73">
        <v>1229</v>
      </c>
      <c r="P553" t="s" s="73">
        <v>1228</v>
      </c>
      <c r="Q553" t="s" s="78">
        <v>9</v>
      </c>
      <c r="R553" s="79">
        <f>100*S553</f>
        <v>23.2692639</v>
      </c>
      <c r="S553" s="80">
        <v>0.232692639</v>
      </c>
      <c r="T553" s="28"/>
      <c r="U553" s="29">
        <v>71026</v>
      </c>
      <c r="V553" s="29">
        <v>40633</v>
      </c>
      <c r="W553" s="29">
        <v>138</v>
      </c>
      <c r="X553" s="29">
        <v>3251</v>
      </c>
      <c r="Y553" s="29">
        <v>15485</v>
      </c>
      <c r="Z553" s="31">
        <f>100*Y553/$V553</f>
        <v>38.1094184529816</v>
      </c>
      <c r="AA553" s="29">
        <f>IF(Z553&gt;$V$8,1,0)</f>
        <v>0</v>
      </c>
      <c r="AB553" s="31">
        <f>IF($I553=Y$16,Z553,0)</f>
        <v>0</v>
      </c>
      <c r="AC553" s="29">
        <v>9455</v>
      </c>
      <c r="AD553" s="31">
        <f>100*AC553/$V553</f>
        <v>23.2692638988015</v>
      </c>
      <c r="AE553" s="29">
        <f>IF(AD553&gt;$V$8,1,0)</f>
        <v>0</v>
      </c>
      <c r="AF553" s="31">
        <f>IF($I553=AC$16,AD553,0)</f>
        <v>0</v>
      </c>
      <c r="AG553" s="29">
        <v>1341</v>
      </c>
      <c r="AH553" s="31">
        <f>100*AG553/$V553</f>
        <v>3.30027317697438</v>
      </c>
      <c r="AI553" s="29">
        <f>IF(AH553&gt;$V$8,1,0)</f>
        <v>0</v>
      </c>
      <c r="AJ553" s="31">
        <f>IF($I553=AG$16,AH553,0)</f>
        <v>0</v>
      </c>
      <c r="AK553" s="29">
        <v>12234</v>
      </c>
      <c r="AL553" s="31">
        <f>100*AK553/$V553</f>
        <v>30.1085324736052</v>
      </c>
      <c r="AM553" s="29">
        <f>IF(AL553&gt;$V$8,1,0)</f>
        <v>0</v>
      </c>
      <c r="AN553" s="31">
        <f>IF($I553=AK$16,AL553,0)</f>
        <v>30.1085324736052</v>
      </c>
      <c r="AO553" s="29">
        <v>2118</v>
      </c>
      <c r="AP553" s="31">
        <f>100*AO553/$V553</f>
        <v>5.21251199763739</v>
      </c>
      <c r="AQ553" s="29">
        <f>IF(AP553&gt;$V$8,1,0)</f>
        <v>0</v>
      </c>
      <c r="AR553" s="31">
        <f>IF($I553=AO$16,AP553,0)</f>
        <v>0</v>
      </c>
      <c r="AS553" s="29">
        <v>0</v>
      </c>
      <c r="AT553" s="31">
        <f>100*AS553/$V553</f>
        <v>0</v>
      </c>
      <c r="AU553" s="29">
        <f>IF(AT553&gt;$V$8,1,0)</f>
        <v>0</v>
      </c>
      <c r="AV553" s="31">
        <f>IF($I553=AS$16,AT553,0)</f>
        <v>0</v>
      </c>
      <c r="AW553" s="29">
        <v>0</v>
      </c>
      <c r="AX553" s="31">
        <f>100*AW553/$V553</f>
        <v>0</v>
      </c>
      <c r="AY553" s="29">
        <f>IF(AX553&gt;$V$8,1,0)</f>
        <v>0</v>
      </c>
      <c r="AZ553" s="31">
        <f>IF($I553=AW$16,AX553,0)</f>
        <v>0</v>
      </c>
      <c r="BA553" s="29">
        <v>0</v>
      </c>
      <c r="BB553" s="31">
        <f>100*BA553/$V553</f>
        <v>0</v>
      </c>
      <c r="BC553" s="29">
        <f>IF(BB553&gt;$V$8,1,0)</f>
        <v>0</v>
      </c>
      <c r="BD553" s="31">
        <f>IF($I553=BA$16,BB553,0)</f>
        <v>0</v>
      </c>
      <c r="BE553" s="29">
        <v>0</v>
      </c>
      <c r="BF553" s="31">
        <f>100*BE553/$V553</f>
        <v>0</v>
      </c>
      <c r="BG553" s="29">
        <f>IF(BF553&gt;$V$8,1,0)</f>
        <v>0</v>
      </c>
      <c r="BH553" s="31">
        <f>IF($I553=BE$16,BF553,0)</f>
        <v>0</v>
      </c>
      <c r="BI553" s="29">
        <v>0</v>
      </c>
      <c r="BJ553" s="31">
        <f>100*BI553/$V553</f>
        <v>0</v>
      </c>
      <c r="BK553" s="29">
        <f>IF(BJ553&gt;$V$8,1,0)</f>
        <v>0</v>
      </c>
      <c r="BL553" s="31">
        <f>IF($I553=BI$16,BJ553,0)</f>
        <v>0</v>
      </c>
      <c r="BM553" s="29">
        <v>0</v>
      </c>
      <c r="BN553" s="31">
        <f>100*BM553/$V553</f>
        <v>0</v>
      </c>
      <c r="BO553" s="29">
        <f>IF(BN553&gt;$V$8,1,0)</f>
        <v>0</v>
      </c>
      <c r="BP553" s="31">
        <f>IF($I553=BM$16,BN553,0)</f>
        <v>0</v>
      </c>
      <c r="BQ553" s="29">
        <v>0</v>
      </c>
      <c r="BR553" s="31">
        <f>100*BQ553/$V553</f>
        <v>0</v>
      </c>
      <c r="BS553" s="29">
        <f>IF(BR553&gt;$V$8,1,0)</f>
        <v>0</v>
      </c>
      <c r="BT553" s="31">
        <f>IF($I553=BQ$16,BR553,0)</f>
        <v>0</v>
      </c>
      <c r="BU553" s="29">
        <v>0</v>
      </c>
      <c r="BV553" s="31">
        <f>100*BU553/$V553</f>
        <v>0</v>
      </c>
      <c r="BW553" s="29">
        <f>IF(BV553&gt;$V$8,1,0)</f>
        <v>0</v>
      </c>
      <c r="BX553" s="31">
        <f>IF($I553=BU$16,BV553,0)</f>
        <v>0</v>
      </c>
      <c r="BY553" s="29">
        <v>1375</v>
      </c>
      <c r="BZ553" s="29">
        <v>0</v>
      </c>
      <c r="CA553" s="28"/>
      <c r="CB553" s="20"/>
      <c r="CC553" s="21"/>
    </row>
    <row r="554" ht="15.75" customHeight="1">
      <c r="A554" t="s" s="32">
        <v>1230</v>
      </c>
      <c r="B554" t="s" s="71">
        <f>_xlfn.IFS(H554=0,F554,K554=1,I554,L554=1,Q554)</f>
        <v>5</v>
      </c>
      <c r="C554" s="72">
        <f>_xlfn.IFS(H554=0,G554,K554=1,J554,L554=1,R554)</f>
        <v>38.0187241454387</v>
      </c>
      <c r="D554" t="s" s="68">
        <v>1001</v>
      </c>
      <c r="E554" s="13"/>
      <c r="F554" t="s" s="74">
        <v>5</v>
      </c>
      <c r="G554" s="81">
        <f>Z554</f>
        <v>38.0187241454387</v>
      </c>
      <c r="H554" s="82">
        <f>K554+L554</f>
        <v>0</v>
      </c>
      <c r="I554" t="s" s="77">
        <v>17</v>
      </c>
      <c r="J554" s="81">
        <f>AN554</f>
        <v>23.0916612236011</v>
      </c>
      <c r="K554" s="13"/>
      <c r="L554" s="13"/>
      <c r="M554" s="13"/>
      <c r="N554" s="13"/>
      <c r="O554" t="s" s="68">
        <v>1231</v>
      </c>
      <c r="P554" t="s" s="68">
        <v>1230</v>
      </c>
      <c r="Q554" t="s" s="78">
        <v>9</v>
      </c>
      <c r="R554" s="83">
        <f>100*S554</f>
        <v>19.7822774</v>
      </c>
      <c r="S554" s="35">
        <v>0.197822774</v>
      </c>
      <c r="T554" s="16"/>
      <c r="U554" s="37">
        <v>78473</v>
      </c>
      <c r="V554" s="37">
        <v>45930</v>
      </c>
      <c r="W554" s="37">
        <v>133</v>
      </c>
      <c r="X554" s="37">
        <v>6856</v>
      </c>
      <c r="Y554" s="37">
        <v>17462</v>
      </c>
      <c r="Z554" s="38">
        <f>100*Y554/$V554</f>
        <v>38.0187241454387</v>
      </c>
      <c r="AA554" s="37">
        <f>IF(Z554&gt;$V$8,1,0)</f>
        <v>0</v>
      </c>
      <c r="AB554" s="38">
        <f>IF($I554=Y$16,Z554,0)</f>
        <v>0</v>
      </c>
      <c r="AC554" s="37">
        <v>9086</v>
      </c>
      <c r="AD554" s="38">
        <f>100*AC554/$V554</f>
        <v>19.7822773786196</v>
      </c>
      <c r="AE554" s="37">
        <f>IF(AD554&gt;$V$8,1,0)</f>
        <v>0</v>
      </c>
      <c r="AF554" s="38">
        <f>IF($I554=AC$16,AD554,0)</f>
        <v>0</v>
      </c>
      <c r="AG554" s="37">
        <v>1945</v>
      </c>
      <c r="AH554" s="38">
        <f>100*AG554/$V554</f>
        <v>4.23470498584803</v>
      </c>
      <c r="AI554" s="37">
        <f>IF(AH554&gt;$V$8,1,0)</f>
        <v>0</v>
      </c>
      <c r="AJ554" s="38">
        <f>IF($I554=AG$16,AH554,0)</f>
        <v>0</v>
      </c>
      <c r="AK554" s="37">
        <v>10606</v>
      </c>
      <c r="AL554" s="38">
        <f>100*AK554/$V554</f>
        <v>23.0916612236011</v>
      </c>
      <c r="AM554" s="37">
        <f>IF(AL554&gt;$V$8,1,0)</f>
        <v>0</v>
      </c>
      <c r="AN554" s="38">
        <f>IF($I554=AK$16,AL554,0)</f>
        <v>23.0916612236011</v>
      </c>
      <c r="AO554" s="37">
        <v>1800</v>
      </c>
      <c r="AP554" s="38">
        <f>100*AO554/$V554</f>
        <v>3.91900718484651</v>
      </c>
      <c r="AQ554" s="37">
        <f>IF(AP554&gt;$V$8,1,0)</f>
        <v>0</v>
      </c>
      <c r="AR554" s="38">
        <f>IF($I554=AO$16,AP554,0)</f>
        <v>0</v>
      </c>
      <c r="AS554" s="37">
        <v>0</v>
      </c>
      <c r="AT554" s="38">
        <f>100*AS554/$V554</f>
        <v>0</v>
      </c>
      <c r="AU554" s="37">
        <f>IF(AT554&gt;$V$8,1,0)</f>
        <v>0</v>
      </c>
      <c r="AV554" s="38">
        <f>IF($I554=AS$16,AT554,0)</f>
        <v>0</v>
      </c>
      <c r="AW554" s="37">
        <v>0</v>
      </c>
      <c r="AX554" s="38">
        <f>100*AW554/$V554</f>
        <v>0</v>
      </c>
      <c r="AY554" s="37">
        <f>IF(AX554&gt;$V$8,1,0)</f>
        <v>0</v>
      </c>
      <c r="AZ554" s="38">
        <f>IF($I554=AW$16,AX554,0)</f>
        <v>0</v>
      </c>
      <c r="BA554" s="37">
        <v>0</v>
      </c>
      <c r="BB554" s="38">
        <f>100*BA554/$V554</f>
        <v>0</v>
      </c>
      <c r="BC554" s="37">
        <f>IF(BB554&gt;$V$8,1,0)</f>
        <v>0</v>
      </c>
      <c r="BD554" s="38">
        <f>IF($I554=BA$16,BB554,0)</f>
        <v>0</v>
      </c>
      <c r="BE554" s="37">
        <v>0</v>
      </c>
      <c r="BF554" s="38">
        <f>100*BE554/$V554</f>
        <v>0</v>
      </c>
      <c r="BG554" s="37">
        <f>IF(BF554&gt;$V$8,1,0)</f>
        <v>0</v>
      </c>
      <c r="BH554" s="38">
        <f>IF($I554=BE$16,BF554,0)</f>
        <v>0</v>
      </c>
      <c r="BI554" s="37">
        <v>0</v>
      </c>
      <c r="BJ554" s="38">
        <f>100*BI554/$V554</f>
        <v>0</v>
      </c>
      <c r="BK554" s="37">
        <f>IF(BJ554&gt;$V$8,1,0)</f>
        <v>0</v>
      </c>
      <c r="BL554" s="38">
        <f>IF($I554=BI$16,BJ554,0)</f>
        <v>0</v>
      </c>
      <c r="BM554" s="37">
        <v>0</v>
      </c>
      <c r="BN554" s="38">
        <f>100*BM554/$V554</f>
        <v>0</v>
      </c>
      <c r="BO554" s="37">
        <f>IF(BN554&gt;$V$8,1,0)</f>
        <v>0</v>
      </c>
      <c r="BP554" s="38">
        <f>IF($I554=BM$16,BN554,0)</f>
        <v>0</v>
      </c>
      <c r="BQ554" s="37">
        <v>0</v>
      </c>
      <c r="BR554" s="38">
        <f>100*BQ554/$V554</f>
        <v>0</v>
      </c>
      <c r="BS554" s="37">
        <f>IF(BR554&gt;$V$8,1,0)</f>
        <v>0</v>
      </c>
      <c r="BT554" s="38">
        <f>IF($I554=BQ$16,BR554,0)</f>
        <v>0</v>
      </c>
      <c r="BU554" s="84">
        <v>0</v>
      </c>
      <c r="BV554" s="38">
        <f>100*BU554/$V554</f>
        <v>0</v>
      </c>
      <c r="BW554" s="37">
        <f>IF(BV554&gt;$V$8,1,0)</f>
        <v>0</v>
      </c>
      <c r="BX554" s="38">
        <f>IF($I554=BU$16,BV554,0)</f>
        <v>0</v>
      </c>
      <c r="BY554" s="37">
        <v>0</v>
      </c>
      <c r="BZ554" s="37">
        <v>0</v>
      </c>
      <c r="CA554" s="16"/>
      <c r="CB554" s="20"/>
      <c r="CC554" s="21"/>
    </row>
    <row r="555" ht="19.95" customHeight="1">
      <c r="A555" t="s" s="32">
        <v>1232</v>
      </c>
      <c r="B555" t="s" s="71">
        <f>_xlfn.IFS(H555=0,F555,K555=1,I555,L555=1,Q555)</f>
        <v>45</v>
      </c>
      <c r="C555" s="72">
        <f>_xlfn.IFS(H555=0,G555,K555=1,J555,L555=1,R555)</f>
        <v>38.0138901836487</v>
      </c>
      <c r="D555" t="s" s="73">
        <v>1001</v>
      </c>
      <c r="E555" s="25"/>
      <c r="F555" t="s" s="74">
        <v>45</v>
      </c>
      <c r="G555" s="75">
        <f>BN555</f>
        <v>38.0138901836487</v>
      </c>
      <c r="H555" s="76">
        <f>K555+L555</f>
        <v>0</v>
      </c>
      <c r="I555" t="s" s="77">
        <v>33</v>
      </c>
      <c r="J555" s="75">
        <f>BD555</f>
        <v>20.5066654236972</v>
      </c>
      <c r="K555" s="25"/>
      <c r="L555" s="25"/>
      <c r="M555" s="25"/>
      <c r="N555" s="25"/>
      <c r="O555" t="s" s="73">
        <v>1233</v>
      </c>
      <c r="P555" t="s" s="73">
        <v>1232</v>
      </c>
      <c r="Q555" t="s" s="78">
        <v>37</v>
      </c>
      <c r="R555" s="79">
        <f>100*S555</f>
        <v>18.7237811</v>
      </c>
      <c r="S555" s="80">
        <v>0.187237811</v>
      </c>
      <c r="T555" s="28"/>
      <c r="U555" s="29">
        <v>77058</v>
      </c>
      <c r="V555" s="29">
        <v>42908</v>
      </c>
      <c r="W555" s="29">
        <v>181</v>
      </c>
      <c r="X555" s="29">
        <v>7512</v>
      </c>
      <c r="Y555" s="29">
        <v>0</v>
      </c>
      <c r="Z555" s="31">
        <f>100*Y555/$V555</f>
        <v>0</v>
      </c>
      <c r="AA555" s="29">
        <f>IF(Z555&gt;$V$8,1,0)</f>
        <v>0</v>
      </c>
      <c r="AB555" s="31">
        <f>IF($I555=Y$16,Z555,0)</f>
        <v>0</v>
      </c>
      <c r="AC555" s="29">
        <v>0</v>
      </c>
      <c r="AD555" s="31">
        <f>100*AC555/$V555</f>
        <v>0</v>
      </c>
      <c r="AE555" s="29">
        <f>IF(AD555&gt;$V$8,1,0)</f>
        <v>0</v>
      </c>
      <c r="AF555" s="31">
        <f>IF($I555=AC$16,AD555,0)</f>
        <v>0</v>
      </c>
      <c r="AG555" s="29">
        <v>0</v>
      </c>
      <c r="AH555" s="31">
        <f>100*AG555/$V555</f>
        <v>0</v>
      </c>
      <c r="AI555" s="29">
        <f>IF(AH555&gt;$V$8,1,0)</f>
        <v>0</v>
      </c>
      <c r="AJ555" s="31">
        <f>IF($I555=AG$16,AH555,0)</f>
        <v>0</v>
      </c>
      <c r="AK555" s="29">
        <v>0</v>
      </c>
      <c r="AL555" s="31">
        <f>100*AK555/$V555</f>
        <v>0</v>
      </c>
      <c r="AM555" s="29">
        <f>IF(AL555&gt;$V$8,1,0)</f>
        <v>0</v>
      </c>
      <c r="AN555" s="31">
        <f>IF($I555=AK$16,AL555,0)</f>
        <v>0</v>
      </c>
      <c r="AO555" s="29">
        <v>541</v>
      </c>
      <c r="AP555" s="31">
        <f>100*AO555/$V555</f>
        <v>1.26083713992729</v>
      </c>
      <c r="AQ555" s="29">
        <f>IF(AP555&gt;$V$8,1,0)</f>
        <v>0</v>
      </c>
      <c r="AR555" s="31">
        <f>IF($I555=AO$16,AP555,0)</f>
        <v>0</v>
      </c>
      <c r="AS555" s="29">
        <v>0</v>
      </c>
      <c r="AT555" s="31">
        <f>100*AS555/$V555</f>
        <v>0</v>
      </c>
      <c r="AU555" s="29">
        <f>IF(AT555&gt;$V$8,1,0)</f>
        <v>0</v>
      </c>
      <c r="AV555" s="31">
        <f>IF($I555=AS$16,AT555,0)</f>
        <v>0</v>
      </c>
      <c r="AW555" s="29">
        <v>0</v>
      </c>
      <c r="AX555" s="31">
        <f>100*AW555/$V555</f>
        <v>0</v>
      </c>
      <c r="AY555" s="29">
        <f>IF(AX555&gt;$V$8,1,0)</f>
        <v>0</v>
      </c>
      <c r="AZ555" s="31">
        <f>IF($I555=AW$16,AX555,0)</f>
        <v>0</v>
      </c>
      <c r="BA555" s="29">
        <v>8799</v>
      </c>
      <c r="BB555" s="31">
        <f>100*BA555/$V555</f>
        <v>20.5066654236972</v>
      </c>
      <c r="BC555" s="29">
        <f>IF(BB555&gt;$V$8,1,0)</f>
        <v>0</v>
      </c>
      <c r="BD555" s="31">
        <f>IF($I555=BA$16,BB555,0)</f>
        <v>20.5066654236972</v>
      </c>
      <c r="BE555" s="29">
        <v>8034</v>
      </c>
      <c r="BF555" s="31">
        <f>100*BE555/$V555</f>
        <v>18.7237811130791</v>
      </c>
      <c r="BG555" s="29">
        <f>IF(BF555&gt;$V$8,1,0)</f>
        <v>0</v>
      </c>
      <c r="BH555" s="31">
        <f>IF($I555=BE$16,BF555,0)</f>
        <v>0</v>
      </c>
      <c r="BI555" s="29">
        <v>1589</v>
      </c>
      <c r="BJ555" s="31">
        <f>100*BI555/$V555</f>
        <v>3.70327211708772</v>
      </c>
      <c r="BK555" s="29">
        <f>IF(BJ555&gt;$V$8,1,0)</f>
        <v>0</v>
      </c>
      <c r="BL555" s="31">
        <f>IF($I555=BI$16,BJ555,0)</f>
        <v>0</v>
      </c>
      <c r="BM555" s="29">
        <v>16311</v>
      </c>
      <c r="BN555" s="31">
        <f>100*BM555/$V555</f>
        <v>38.0138901836487</v>
      </c>
      <c r="BO555" s="29">
        <f>IF(BN555&gt;$V$8,1,0)</f>
        <v>0</v>
      </c>
      <c r="BP555" s="31">
        <f>IF($I555=BM$16,BN555,0)</f>
        <v>0</v>
      </c>
      <c r="BQ555" s="29">
        <v>4574</v>
      </c>
      <c r="BR555" s="31">
        <f>100*BQ555/$V555</f>
        <v>10.6600167800876</v>
      </c>
      <c r="BS555" s="29">
        <f>IF(BR555&gt;$V$8,1,0)</f>
        <v>0</v>
      </c>
      <c r="BT555" s="31">
        <f>IF($I555=BQ$16,BR555,0)</f>
        <v>0</v>
      </c>
      <c r="BU555" s="85">
        <v>2693</v>
      </c>
      <c r="BV555" s="31">
        <f>100*BU555/$V555</f>
        <v>6.27621888692085</v>
      </c>
      <c r="BW555" s="29">
        <f>IF(BV555&gt;$V$8,1,0)</f>
        <v>0</v>
      </c>
      <c r="BX555" s="31">
        <f>IF($I555=BU$16,BV555,0)</f>
        <v>0</v>
      </c>
      <c r="BY555" s="29">
        <v>0</v>
      </c>
      <c r="BZ555" s="29">
        <v>0</v>
      </c>
      <c r="CA555" s="28"/>
      <c r="CB555" s="20"/>
      <c r="CC555" s="21"/>
    </row>
    <row r="556" ht="15.75" customHeight="1">
      <c r="A556" t="s" s="32">
        <v>1234</v>
      </c>
      <c r="B556" t="s" s="71">
        <f>_xlfn.IFS(H556=0,F556,K556=1,I556,L556=1,Q556)</f>
        <v>5</v>
      </c>
      <c r="C556" s="72">
        <f>_xlfn.IFS(H556=0,G556,K556=1,J556,L556=1,R556)</f>
        <v>37.9918824474204</v>
      </c>
      <c r="D556" t="s" s="68">
        <v>1001</v>
      </c>
      <c r="E556" s="13"/>
      <c r="F556" t="s" s="74">
        <v>5</v>
      </c>
      <c r="G556" s="81">
        <f>Z556</f>
        <v>37.9918824474204</v>
      </c>
      <c r="H556" s="82">
        <f>K556+L556</f>
        <v>0</v>
      </c>
      <c r="I556" t="s" s="77">
        <v>9</v>
      </c>
      <c r="J556" s="81">
        <f>AF556</f>
        <v>26.8834241312699</v>
      </c>
      <c r="K556" s="13"/>
      <c r="L556" s="13"/>
      <c r="M556" s="13"/>
      <c r="N556" s="13"/>
      <c r="O556" t="s" s="68">
        <v>1235</v>
      </c>
      <c r="P556" t="s" s="68">
        <v>1234</v>
      </c>
      <c r="Q556" t="s" s="78">
        <v>17</v>
      </c>
      <c r="R556" s="83">
        <f>100*S556</f>
        <v>19.3084887</v>
      </c>
      <c r="S556" s="35">
        <v>0.193084887</v>
      </c>
      <c r="T556" s="16"/>
      <c r="U556" s="37">
        <v>71284</v>
      </c>
      <c r="V556" s="37">
        <v>46073</v>
      </c>
      <c r="W556" s="37">
        <v>165</v>
      </c>
      <c r="X556" s="37">
        <v>5118</v>
      </c>
      <c r="Y556" s="37">
        <v>17504</v>
      </c>
      <c r="Z556" s="38">
        <f>100*Y556/$V556</f>
        <v>37.9918824474204</v>
      </c>
      <c r="AA556" s="37">
        <f>IF(Z556&gt;$V$8,1,0)</f>
        <v>0</v>
      </c>
      <c r="AB556" s="38">
        <f>IF($I556=Y$16,Z556,0)</f>
        <v>0</v>
      </c>
      <c r="AC556" s="37">
        <v>12386</v>
      </c>
      <c r="AD556" s="38">
        <f>100*AC556/$V556</f>
        <v>26.8834241312699</v>
      </c>
      <c r="AE556" s="37">
        <f>IF(AD556&gt;$V$8,1,0)</f>
        <v>0</v>
      </c>
      <c r="AF556" s="38">
        <f>IF($I556=AC$16,AD556,0)</f>
        <v>26.8834241312699</v>
      </c>
      <c r="AG556" s="37">
        <v>4728</v>
      </c>
      <c r="AH556" s="38">
        <f>100*AG556/$V556</f>
        <v>10.2619755605235</v>
      </c>
      <c r="AI556" s="37">
        <f>IF(AH556&gt;$V$8,1,0)</f>
        <v>0</v>
      </c>
      <c r="AJ556" s="38">
        <f>IF($I556=AG$16,AH556,0)</f>
        <v>0</v>
      </c>
      <c r="AK556" s="37">
        <v>8896</v>
      </c>
      <c r="AL556" s="38">
        <f>100*AK556/$V556</f>
        <v>19.3084887027109</v>
      </c>
      <c r="AM556" s="37">
        <f>IF(AL556&gt;$V$8,1,0)</f>
        <v>0</v>
      </c>
      <c r="AN556" s="38">
        <f>IF($I556=AK$16,AL556,0)</f>
        <v>0</v>
      </c>
      <c r="AO556" s="37">
        <v>2319</v>
      </c>
      <c r="AP556" s="38">
        <f>100*AO556/$V556</f>
        <v>5.03331669307403</v>
      </c>
      <c r="AQ556" s="37">
        <f>IF(AP556&gt;$V$8,1,0)</f>
        <v>0</v>
      </c>
      <c r="AR556" s="38">
        <f>IF($I556=AO$16,AP556,0)</f>
        <v>0</v>
      </c>
      <c r="AS556" s="37">
        <v>0</v>
      </c>
      <c r="AT556" s="38">
        <f>100*AS556/$V556</f>
        <v>0</v>
      </c>
      <c r="AU556" s="37">
        <f>IF(AT556&gt;$V$8,1,0)</f>
        <v>0</v>
      </c>
      <c r="AV556" s="38">
        <f>IF($I556=AS$16,AT556,0)</f>
        <v>0</v>
      </c>
      <c r="AW556" s="37">
        <v>0</v>
      </c>
      <c r="AX556" s="38">
        <f>100*AW556/$V556</f>
        <v>0</v>
      </c>
      <c r="AY556" s="37">
        <f>IF(AX556&gt;$V$8,1,0)</f>
        <v>0</v>
      </c>
      <c r="AZ556" s="38">
        <f>IF($I556=AW$16,AX556,0)</f>
        <v>0</v>
      </c>
      <c r="BA556" s="37">
        <v>0</v>
      </c>
      <c r="BB556" s="38">
        <f>100*BA556/$V556</f>
        <v>0</v>
      </c>
      <c r="BC556" s="37">
        <f>IF(BB556&gt;$V$8,1,0)</f>
        <v>0</v>
      </c>
      <c r="BD556" s="38">
        <f>IF($I556=BA$16,BB556,0)</f>
        <v>0</v>
      </c>
      <c r="BE556" s="37">
        <v>0</v>
      </c>
      <c r="BF556" s="38">
        <f>100*BE556/$V556</f>
        <v>0</v>
      </c>
      <c r="BG556" s="37">
        <f>IF(BF556&gt;$V$8,1,0)</f>
        <v>0</v>
      </c>
      <c r="BH556" s="38">
        <f>IF($I556=BE$16,BF556,0)</f>
        <v>0</v>
      </c>
      <c r="BI556" s="37">
        <v>0</v>
      </c>
      <c r="BJ556" s="38">
        <f>100*BI556/$V556</f>
        <v>0</v>
      </c>
      <c r="BK556" s="37">
        <f>IF(BJ556&gt;$V$8,1,0)</f>
        <v>0</v>
      </c>
      <c r="BL556" s="38">
        <f>IF($I556=BI$16,BJ556,0)</f>
        <v>0</v>
      </c>
      <c r="BM556" s="37">
        <v>0</v>
      </c>
      <c r="BN556" s="38">
        <f>100*BM556/$V556</f>
        <v>0</v>
      </c>
      <c r="BO556" s="37">
        <f>IF(BN556&gt;$V$8,1,0)</f>
        <v>0</v>
      </c>
      <c r="BP556" s="38">
        <f>IF($I556=BM$16,BN556,0)</f>
        <v>0</v>
      </c>
      <c r="BQ556" s="37">
        <v>0</v>
      </c>
      <c r="BR556" s="38">
        <f>100*BQ556/$V556</f>
        <v>0</v>
      </c>
      <c r="BS556" s="37">
        <f>IF(BR556&gt;$V$8,1,0)</f>
        <v>0</v>
      </c>
      <c r="BT556" s="38">
        <f>IF($I556=BQ$16,BR556,0)</f>
        <v>0</v>
      </c>
      <c r="BU556" s="93">
        <v>0</v>
      </c>
      <c r="BV556" s="38">
        <f>100*BU556/$V556</f>
        <v>0</v>
      </c>
      <c r="BW556" s="37">
        <f>IF(BV556&gt;$V$8,1,0)</f>
        <v>0</v>
      </c>
      <c r="BX556" s="38">
        <f>IF($I556=BU$16,BV556,0)</f>
        <v>0</v>
      </c>
      <c r="BY556" s="37">
        <v>446</v>
      </c>
      <c r="BZ556" s="37">
        <v>0</v>
      </c>
      <c r="CA556" s="16"/>
      <c r="CB556" s="20"/>
      <c r="CC556" s="21"/>
    </row>
    <row r="557" ht="19.95" customHeight="1">
      <c r="A557" t="s" s="32">
        <v>1236</v>
      </c>
      <c r="B557" t="s" s="71">
        <f>F557</f>
        <v>49</v>
      </c>
      <c r="C557" s="72">
        <f>_xlfn.IFS(H557=0,G557,K557=1,J557,L557=1,R557)</f>
        <v>37.9332124447342</v>
      </c>
      <c r="D557" t="s" s="73">
        <v>1001</v>
      </c>
      <c r="E557" s="25"/>
      <c r="F557" t="s" s="74">
        <v>49</v>
      </c>
      <c r="G557" s="75">
        <f>BR557</f>
        <v>37.9332124447342</v>
      </c>
      <c r="H557" s="76">
        <f>K557+L557</f>
        <v>0</v>
      </c>
      <c r="I557" t="s" s="77">
        <v>33</v>
      </c>
      <c r="J557" s="75">
        <f>BD557</f>
        <v>31.9044029257758</v>
      </c>
      <c r="K557" s="25"/>
      <c r="L557" s="25"/>
      <c r="M557" s="25"/>
      <c r="N557" s="25"/>
      <c r="O557" t="s" s="73">
        <v>1237</v>
      </c>
      <c r="P557" t="s" s="73">
        <v>1236</v>
      </c>
      <c r="Q557" t="s" s="78">
        <v>45</v>
      </c>
      <c r="R557" s="79">
        <f>100*S557</f>
        <v>22.7318107</v>
      </c>
      <c r="S557" s="80">
        <v>0.227318107</v>
      </c>
      <c r="T557" s="28"/>
      <c r="U557" s="29">
        <v>82201</v>
      </c>
      <c r="V557" s="29">
        <v>49081</v>
      </c>
      <c r="W557" s="29">
        <v>162</v>
      </c>
      <c r="X557" s="29">
        <v>2959</v>
      </c>
      <c r="Y557" s="29">
        <v>0</v>
      </c>
      <c r="Z557" s="31">
        <f>100*Y557/$V557</f>
        <v>0</v>
      </c>
      <c r="AA557" s="29">
        <f>IF(Z557&gt;$V$8,1,0)</f>
        <v>0</v>
      </c>
      <c r="AB557" s="31">
        <f>IF($I557=Y$16,Z557,0)</f>
        <v>0</v>
      </c>
      <c r="AC557" s="29">
        <v>0</v>
      </c>
      <c r="AD557" s="31">
        <f>100*AC557/$V557</f>
        <v>0</v>
      </c>
      <c r="AE557" s="29">
        <f>IF(AD557&gt;$V$8,1,0)</f>
        <v>0</v>
      </c>
      <c r="AF557" s="31">
        <f>IF($I557=AC$16,AD557,0)</f>
        <v>0</v>
      </c>
      <c r="AG557" s="29">
        <v>0</v>
      </c>
      <c r="AH557" s="31">
        <f>100*AG557/$V557</f>
        <v>0</v>
      </c>
      <c r="AI557" s="29">
        <f>IF(AH557&gt;$V$8,1,0)</f>
        <v>0</v>
      </c>
      <c r="AJ557" s="31">
        <f>IF($I557=AG$16,AH557,0)</f>
        <v>0</v>
      </c>
      <c r="AK557" s="29">
        <v>0</v>
      </c>
      <c r="AL557" s="31">
        <f>100*AK557/$V557</f>
        <v>0</v>
      </c>
      <c r="AM557" s="29">
        <f>IF(AL557&gt;$V$8,1,0)</f>
        <v>0</v>
      </c>
      <c r="AN557" s="31">
        <f>IF($I557=AK$16,AL557,0)</f>
        <v>0</v>
      </c>
      <c r="AO557" s="29">
        <v>433</v>
      </c>
      <c r="AP557" s="31">
        <f>100*AO557/$V557</f>
        <v>0.882215113791488</v>
      </c>
      <c r="AQ557" s="29">
        <f>IF(AP557&gt;$V$8,1,0)</f>
        <v>0</v>
      </c>
      <c r="AR557" s="31">
        <f>IF($I557=AO$16,AP557,0)</f>
        <v>0</v>
      </c>
      <c r="AS557" s="29">
        <v>0</v>
      </c>
      <c r="AT557" s="31">
        <f>100*AS557/$V557</f>
        <v>0</v>
      </c>
      <c r="AU557" s="29">
        <f>IF(AT557&gt;$V$8,1,0)</f>
        <v>0</v>
      </c>
      <c r="AV557" s="31">
        <f>IF($I557=AS$16,AT557,0)</f>
        <v>0</v>
      </c>
      <c r="AW557" s="29">
        <v>0</v>
      </c>
      <c r="AX557" s="31">
        <f>100*AW557/$V557</f>
        <v>0</v>
      </c>
      <c r="AY557" s="29">
        <f>IF(AX557&gt;$V$8,1,0)</f>
        <v>0</v>
      </c>
      <c r="AZ557" s="31">
        <f>IF($I557=AW$16,AX557,0)</f>
        <v>0</v>
      </c>
      <c r="BA557" s="29">
        <v>15659</v>
      </c>
      <c r="BB557" s="31">
        <f>100*BA557/$V557</f>
        <v>31.9044029257758</v>
      </c>
      <c r="BC557" s="29">
        <f>IF(BB557&gt;$V$8,1,0)</f>
        <v>0</v>
      </c>
      <c r="BD557" s="31">
        <f>IF($I557=BA$16,BB557,0)</f>
        <v>31.9044029257758</v>
      </c>
      <c r="BE557" s="29">
        <v>0</v>
      </c>
      <c r="BF557" s="31">
        <f>100*BE557/$V557</f>
        <v>0</v>
      </c>
      <c r="BG557" s="29">
        <f>IF(BF557&gt;$V$8,1,0)</f>
        <v>0</v>
      </c>
      <c r="BH557" s="31">
        <f>IF($I557=BE$16,BF557,0)</f>
        <v>0</v>
      </c>
      <c r="BI557" s="29">
        <v>1028</v>
      </c>
      <c r="BJ557" s="31">
        <f>100*BI557/$V557</f>
        <v>2.09449685214238</v>
      </c>
      <c r="BK557" s="29">
        <f>IF(BJ557&gt;$V$8,1,0)</f>
        <v>0</v>
      </c>
      <c r="BL557" s="31">
        <f>IF($I557=BI$16,BJ557,0)</f>
        <v>0</v>
      </c>
      <c r="BM557" s="29">
        <v>11157</v>
      </c>
      <c r="BN557" s="31">
        <f>100*BM557/$V557</f>
        <v>22.731810680304</v>
      </c>
      <c r="BO557" s="29">
        <f>IF(BN557&gt;$V$8,1,0)</f>
        <v>0</v>
      </c>
      <c r="BP557" s="31">
        <f>IF($I557=BM$16,BN557,0)</f>
        <v>0</v>
      </c>
      <c r="BQ557" s="29">
        <v>18618</v>
      </c>
      <c r="BR557" s="31">
        <f>100*BQ557/$V557</f>
        <v>37.9332124447342</v>
      </c>
      <c r="BS557" s="29">
        <f>IF(BR557&gt;$V$8,1,0)</f>
        <v>0</v>
      </c>
      <c r="BT557" s="31">
        <f>IF($I557=BQ$16,BR557,0)</f>
        <v>0</v>
      </c>
      <c r="BU557" s="85">
        <v>2186</v>
      </c>
      <c r="BV557" s="31">
        <f>100*BU557/$V557</f>
        <v>4.45386198325217</v>
      </c>
      <c r="BW557" s="29">
        <f>IF(BV557&gt;$V$8,1,0)</f>
        <v>0</v>
      </c>
      <c r="BX557" s="31">
        <f>IF($I557=BU$16,BV557,0)</f>
        <v>0</v>
      </c>
      <c r="BY557" s="29">
        <v>312</v>
      </c>
      <c r="BZ557" s="29">
        <v>0</v>
      </c>
      <c r="CA557" s="28"/>
      <c r="CB557" s="20"/>
      <c r="CC557" s="21"/>
    </row>
    <row r="558" ht="15.75" customHeight="1">
      <c r="A558" t="s" s="32">
        <v>1238</v>
      </c>
      <c r="B558" t="s" s="71">
        <f>_xlfn.IFS(H558=0,F558,K558=1,I558,L558=1,Q558)</f>
        <v>5</v>
      </c>
      <c r="C558" s="72">
        <f>_xlfn.IFS(H558=0,G558,K558=1,J558,L558=1,R558)</f>
        <v>37.9243988873223</v>
      </c>
      <c r="D558" t="s" s="68">
        <v>1001</v>
      </c>
      <c r="E558" s="13"/>
      <c r="F558" t="s" s="74">
        <v>5</v>
      </c>
      <c r="G558" s="81">
        <f>Z558</f>
        <v>37.9243988873223</v>
      </c>
      <c r="H558" s="82">
        <f>K558+L558</f>
        <v>0</v>
      </c>
      <c r="I558" t="s" s="77">
        <v>9</v>
      </c>
      <c r="J558" s="81">
        <f>AF558</f>
        <v>32.0999885683801</v>
      </c>
      <c r="K558" s="13"/>
      <c r="L558" s="13"/>
      <c r="M558" s="13"/>
      <c r="N558" s="13"/>
      <c r="O558" t="s" s="68">
        <v>1239</v>
      </c>
      <c r="P558" t="s" s="68">
        <v>1238</v>
      </c>
      <c r="Q558" t="s" s="78">
        <v>17</v>
      </c>
      <c r="R558" s="83">
        <f>100*S558</f>
        <v>12.2204016</v>
      </c>
      <c r="S558" s="35">
        <v>0.122204016</v>
      </c>
      <c r="T558" s="16"/>
      <c r="U558" s="37">
        <v>74284</v>
      </c>
      <c r="V558" s="37">
        <v>52486</v>
      </c>
      <c r="W558" s="37">
        <v>155</v>
      </c>
      <c r="X558" s="37">
        <v>3057</v>
      </c>
      <c r="Y558" s="37">
        <v>19905</v>
      </c>
      <c r="Z558" s="38">
        <f>100*Y558/$V558</f>
        <v>37.9243988873223</v>
      </c>
      <c r="AA558" s="37">
        <f>IF(Z558&gt;$V$8,1,0)</f>
        <v>0</v>
      </c>
      <c r="AB558" s="38">
        <f>IF($I558=Y$16,Z558,0)</f>
        <v>0</v>
      </c>
      <c r="AC558" s="37">
        <v>16848</v>
      </c>
      <c r="AD558" s="38">
        <f>100*AC558/$V558</f>
        <v>32.0999885683801</v>
      </c>
      <c r="AE558" s="37">
        <f>IF(AD558&gt;$V$8,1,0)</f>
        <v>0</v>
      </c>
      <c r="AF558" s="38">
        <f>IF($I558=AC$16,AD558,0)</f>
        <v>32.0999885683801</v>
      </c>
      <c r="AG558" s="37">
        <v>5430</v>
      </c>
      <c r="AH558" s="38">
        <f>100*AG558/$V558</f>
        <v>10.3456159737835</v>
      </c>
      <c r="AI558" s="37">
        <f>IF(AH558&gt;$V$8,1,0)</f>
        <v>0</v>
      </c>
      <c r="AJ558" s="38">
        <f>IF($I558=AG$16,AH558,0)</f>
        <v>0</v>
      </c>
      <c r="AK558" s="37">
        <v>6414</v>
      </c>
      <c r="AL558" s="38">
        <f>100*AK558/$V558</f>
        <v>12.2204016309111</v>
      </c>
      <c r="AM558" s="37">
        <f>IF(AL558&gt;$V$8,1,0)</f>
        <v>0</v>
      </c>
      <c r="AN558" s="38">
        <f>IF($I558=AK$16,AL558,0)</f>
        <v>0</v>
      </c>
      <c r="AO558" s="37">
        <v>2278</v>
      </c>
      <c r="AP558" s="38">
        <f>100*AO558/$V558</f>
        <v>4.3402050070495</v>
      </c>
      <c r="AQ558" s="37">
        <f>IF(AP558&gt;$V$8,1,0)</f>
        <v>0</v>
      </c>
      <c r="AR558" s="38">
        <f>IF($I558=AO$16,AP558,0)</f>
        <v>0</v>
      </c>
      <c r="AS558" s="37">
        <v>0</v>
      </c>
      <c r="AT558" s="38">
        <f>100*AS558/$V558</f>
        <v>0</v>
      </c>
      <c r="AU558" s="37">
        <f>IF(AT558&gt;$V$8,1,0)</f>
        <v>0</v>
      </c>
      <c r="AV558" s="38">
        <f>IF($I558=AS$16,AT558,0)</f>
        <v>0</v>
      </c>
      <c r="AW558" s="37">
        <v>0</v>
      </c>
      <c r="AX558" s="38">
        <f>100*AW558/$V558</f>
        <v>0</v>
      </c>
      <c r="AY558" s="37">
        <f>IF(AX558&gt;$V$8,1,0)</f>
        <v>0</v>
      </c>
      <c r="AZ558" s="38">
        <f>IF($I558=AW$16,AX558,0)</f>
        <v>0</v>
      </c>
      <c r="BA558" s="37">
        <v>0</v>
      </c>
      <c r="BB558" s="38">
        <f>100*BA558/$V558</f>
        <v>0</v>
      </c>
      <c r="BC558" s="37">
        <f>IF(BB558&gt;$V$8,1,0)</f>
        <v>0</v>
      </c>
      <c r="BD558" s="38">
        <f>IF($I558=BA$16,BB558,0)</f>
        <v>0</v>
      </c>
      <c r="BE558" s="37">
        <v>0</v>
      </c>
      <c r="BF558" s="38">
        <f>100*BE558/$V558</f>
        <v>0</v>
      </c>
      <c r="BG558" s="37">
        <f>IF(BF558&gt;$V$8,1,0)</f>
        <v>0</v>
      </c>
      <c r="BH558" s="38">
        <f>IF($I558=BE$16,BF558,0)</f>
        <v>0</v>
      </c>
      <c r="BI558" s="37">
        <v>0</v>
      </c>
      <c r="BJ558" s="38">
        <f>100*BI558/$V558</f>
        <v>0</v>
      </c>
      <c r="BK558" s="37">
        <f>IF(BJ558&gt;$V$8,1,0)</f>
        <v>0</v>
      </c>
      <c r="BL558" s="38">
        <f>IF($I558=BI$16,BJ558,0)</f>
        <v>0</v>
      </c>
      <c r="BM558" s="37">
        <v>0</v>
      </c>
      <c r="BN558" s="38">
        <f>100*BM558/$V558</f>
        <v>0</v>
      </c>
      <c r="BO558" s="37">
        <f>IF(BN558&gt;$V$8,1,0)</f>
        <v>0</v>
      </c>
      <c r="BP558" s="38">
        <f>IF($I558=BM$16,BN558,0)</f>
        <v>0</v>
      </c>
      <c r="BQ558" s="37">
        <v>0</v>
      </c>
      <c r="BR558" s="38">
        <f>100*BQ558/$V558</f>
        <v>0</v>
      </c>
      <c r="BS558" s="37">
        <f>IF(BR558&gt;$V$8,1,0)</f>
        <v>0</v>
      </c>
      <c r="BT558" s="38">
        <f>IF($I558=BQ$16,BR558,0)</f>
        <v>0</v>
      </c>
      <c r="BU558" s="86">
        <v>0</v>
      </c>
      <c r="BV558" s="38">
        <f>100*BU558/$V558</f>
        <v>0</v>
      </c>
      <c r="BW558" s="37">
        <f>IF(BV558&gt;$V$8,1,0)</f>
        <v>0</v>
      </c>
      <c r="BX558" s="38">
        <f>IF($I558=BU$16,BV558,0)</f>
        <v>0</v>
      </c>
      <c r="BY558" s="37">
        <v>0</v>
      </c>
      <c r="BZ558" s="37">
        <v>0</v>
      </c>
      <c r="CA558" s="16"/>
      <c r="CB558" s="20"/>
      <c r="CC558" s="21"/>
    </row>
    <row r="559" ht="15.75" customHeight="1">
      <c r="A559" t="s" s="32">
        <v>1240</v>
      </c>
      <c r="B559" t="s" s="71">
        <f>_xlfn.IFS(H559=0,F559,K559=1,I559,L559=1,Q559)</f>
        <v>13</v>
      </c>
      <c r="C559" s="72">
        <f>_xlfn.IFS(H559=0,G559,K559=1,J559,L559=1,R559)</f>
        <v>37.9165520403485</v>
      </c>
      <c r="D559" t="s" s="73">
        <v>1001</v>
      </c>
      <c r="E559" s="25"/>
      <c r="F559" t="s" s="74">
        <v>13</v>
      </c>
      <c r="G559" s="75">
        <f>AH559</f>
        <v>37.9165520403485</v>
      </c>
      <c r="H559" s="76">
        <f>K559+L559</f>
        <v>0</v>
      </c>
      <c r="I559" t="s" s="77">
        <v>5</v>
      </c>
      <c r="J559" s="75">
        <f>AB559</f>
        <v>31.1563502980284</v>
      </c>
      <c r="K559" s="25"/>
      <c r="L559" s="25"/>
      <c r="M559" s="25"/>
      <c r="N559" s="25"/>
      <c r="O559" t="s" s="73">
        <v>1241</v>
      </c>
      <c r="P559" t="s" s="73">
        <v>1240</v>
      </c>
      <c r="Q559" t="s" s="78">
        <v>9</v>
      </c>
      <c r="R559" s="79">
        <f>100*S559</f>
        <v>15.2682256</v>
      </c>
      <c r="S559" s="80">
        <v>0.152682256</v>
      </c>
      <c r="T559" s="28"/>
      <c r="U559" s="29">
        <v>76513</v>
      </c>
      <c r="V559" s="29">
        <v>54525</v>
      </c>
      <c r="W559" s="29">
        <v>172</v>
      </c>
      <c r="X559" s="29">
        <v>3686</v>
      </c>
      <c r="Y559" s="29">
        <v>16988</v>
      </c>
      <c r="Z559" s="31">
        <f>100*Y559/$V559</f>
        <v>31.1563502980284</v>
      </c>
      <c r="AA559" s="29">
        <f>IF(Z559&gt;$V$8,1,0)</f>
        <v>0</v>
      </c>
      <c r="AB559" s="31">
        <f>IF($I559=Y$16,Z559,0)</f>
        <v>31.1563502980284</v>
      </c>
      <c r="AC559" s="29">
        <v>8325</v>
      </c>
      <c r="AD559" s="31">
        <f>100*AC559/$V559</f>
        <v>15.2682255845942</v>
      </c>
      <c r="AE559" s="29">
        <f>IF(AD559&gt;$V$8,1,0)</f>
        <v>0</v>
      </c>
      <c r="AF559" s="31">
        <f>IF($I559=AC$16,AD559,0)</f>
        <v>0</v>
      </c>
      <c r="AG559" s="29">
        <v>20674</v>
      </c>
      <c r="AH559" s="31">
        <f>100*AG559/$V559</f>
        <v>37.9165520403485</v>
      </c>
      <c r="AI559" s="29">
        <f>IF(AH559&gt;$V$8,1,0)</f>
        <v>0</v>
      </c>
      <c r="AJ559" s="31">
        <f>IF($I559=AG$16,AH559,0)</f>
        <v>0</v>
      </c>
      <c r="AK559" s="29">
        <v>5795</v>
      </c>
      <c r="AL559" s="31">
        <f>100*AK559/$V559</f>
        <v>10.6281522237506</v>
      </c>
      <c r="AM559" s="29">
        <f>IF(AL559&gt;$V$8,1,0)</f>
        <v>0</v>
      </c>
      <c r="AN559" s="31">
        <f>IF($I559=AK$16,AL559,0)</f>
        <v>0</v>
      </c>
      <c r="AO559" s="29">
        <v>1745</v>
      </c>
      <c r="AP559" s="31">
        <f>100*AO559/$V559</f>
        <v>3.20036680421825</v>
      </c>
      <c r="AQ559" s="29">
        <f>IF(AP559&gt;$V$8,1,0)</f>
        <v>0</v>
      </c>
      <c r="AR559" s="31">
        <f>IF($I559=AO$16,AP559,0)</f>
        <v>0</v>
      </c>
      <c r="AS559" s="29">
        <v>0</v>
      </c>
      <c r="AT559" s="31">
        <f>100*AS559/$V559</f>
        <v>0</v>
      </c>
      <c r="AU559" s="29">
        <f>IF(AT559&gt;$V$8,1,0)</f>
        <v>0</v>
      </c>
      <c r="AV559" s="31">
        <f>IF($I559=AS$16,AT559,0)</f>
        <v>0</v>
      </c>
      <c r="AW559" s="29">
        <v>0</v>
      </c>
      <c r="AX559" s="31">
        <f>100*AW559/$V559</f>
        <v>0</v>
      </c>
      <c r="AY559" s="29">
        <f>IF(AX559&gt;$V$8,1,0)</f>
        <v>0</v>
      </c>
      <c r="AZ559" s="31">
        <f>IF($I559=AW$16,AX559,0)</f>
        <v>0</v>
      </c>
      <c r="BA559" s="29">
        <v>0</v>
      </c>
      <c r="BB559" s="31">
        <f>100*BA559/$V559</f>
        <v>0</v>
      </c>
      <c r="BC559" s="29">
        <f>IF(BB559&gt;$V$8,1,0)</f>
        <v>0</v>
      </c>
      <c r="BD559" s="31">
        <f>IF($I559=BA$16,BB559,0)</f>
        <v>0</v>
      </c>
      <c r="BE559" s="29">
        <v>0</v>
      </c>
      <c r="BF559" s="31">
        <f>100*BE559/$V559</f>
        <v>0</v>
      </c>
      <c r="BG559" s="29">
        <f>IF(BF559&gt;$V$8,1,0)</f>
        <v>0</v>
      </c>
      <c r="BH559" s="31">
        <f>IF($I559=BE$16,BF559,0)</f>
        <v>0</v>
      </c>
      <c r="BI559" s="29">
        <v>0</v>
      </c>
      <c r="BJ559" s="31">
        <f>100*BI559/$V559</f>
        <v>0</v>
      </c>
      <c r="BK559" s="29">
        <f>IF(BJ559&gt;$V$8,1,0)</f>
        <v>0</v>
      </c>
      <c r="BL559" s="31">
        <f>IF($I559=BI$16,BJ559,0)</f>
        <v>0</v>
      </c>
      <c r="BM559" s="29">
        <v>0</v>
      </c>
      <c r="BN559" s="31">
        <f>100*BM559/$V559</f>
        <v>0</v>
      </c>
      <c r="BO559" s="29">
        <f>IF(BN559&gt;$V$8,1,0)</f>
        <v>0</v>
      </c>
      <c r="BP559" s="31">
        <f>IF($I559=BM$16,BN559,0)</f>
        <v>0</v>
      </c>
      <c r="BQ559" s="29">
        <v>0</v>
      </c>
      <c r="BR559" s="31">
        <f>100*BQ559/$V559</f>
        <v>0</v>
      </c>
      <c r="BS559" s="29">
        <f>IF(BR559&gt;$V$8,1,0)</f>
        <v>0</v>
      </c>
      <c r="BT559" s="31">
        <f>IF($I559=BQ$16,BR559,0)</f>
        <v>0</v>
      </c>
      <c r="BU559" s="29">
        <v>0</v>
      </c>
      <c r="BV559" s="31">
        <f>100*BU559/$V559</f>
        <v>0</v>
      </c>
      <c r="BW559" s="29">
        <f>IF(BV559&gt;$V$8,1,0)</f>
        <v>0</v>
      </c>
      <c r="BX559" s="31">
        <f>IF($I559=BU$16,BV559,0)</f>
        <v>0</v>
      </c>
      <c r="BY559" s="29">
        <v>727</v>
      </c>
      <c r="BZ559" s="29">
        <v>0</v>
      </c>
      <c r="CA559" s="28"/>
      <c r="CB559" s="20"/>
      <c r="CC559" s="21"/>
    </row>
    <row r="560" ht="15.75" customHeight="1">
      <c r="A560" t="s" s="32">
        <v>1242</v>
      </c>
      <c r="B560" t="s" s="71">
        <f>_xlfn.IFS(H560=0,F560,K560=1,I560,L560=1,Q560)</f>
        <v>25</v>
      </c>
      <c r="C560" s="72">
        <f>_xlfn.IFS(H560=0,G560,K560=1,J560,L560=1,R560)</f>
        <v>37.7977914012421</v>
      </c>
      <c r="D560" t="s" s="68">
        <v>1001</v>
      </c>
      <c r="E560" s="13"/>
      <c r="F560" t="s" s="74">
        <v>25</v>
      </c>
      <c r="G560" s="81">
        <f>AT560</f>
        <v>37.7977914012421</v>
      </c>
      <c r="H560" s="82">
        <f>K560+L560</f>
        <v>0</v>
      </c>
      <c r="I560" t="s" s="77">
        <v>5</v>
      </c>
      <c r="J560" s="81">
        <f>AB560</f>
        <v>29.5564830161551</v>
      </c>
      <c r="K560" s="13"/>
      <c r="L560" s="13"/>
      <c r="M560" s="13"/>
      <c r="N560" s="13"/>
      <c r="O560" t="s" s="68">
        <v>1243</v>
      </c>
      <c r="P560" t="s" s="68">
        <v>1242</v>
      </c>
      <c r="Q560" t="s" s="78">
        <v>9</v>
      </c>
      <c r="R560" s="83">
        <f>100*S560</f>
        <v>18.0082673</v>
      </c>
      <c r="S560" s="35">
        <v>0.180082673</v>
      </c>
      <c r="T560" s="16"/>
      <c r="U560" s="37">
        <v>77261</v>
      </c>
      <c r="V560" s="37">
        <v>50077</v>
      </c>
      <c r="W560" s="37">
        <v>142</v>
      </c>
      <c r="X560" s="37">
        <v>4127</v>
      </c>
      <c r="Y560" s="37">
        <v>14801</v>
      </c>
      <c r="Z560" s="38">
        <f>100*Y560/$V560</f>
        <v>29.5564830161551</v>
      </c>
      <c r="AA560" s="37">
        <f>IF(Z560&gt;$V$8,1,0)</f>
        <v>0</v>
      </c>
      <c r="AB560" s="38">
        <f>IF($I560=Y$16,Z560,0)</f>
        <v>29.5564830161551</v>
      </c>
      <c r="AC560" s="37">
        <v>9018</v>
      </c>
      <c r="AD560" s="38">
        <f>100*AC560/$V560</f>
        <v>18.0082672684067</v>
      </c>
      <c r="AE560" s="37">
        <f>IF(AD560&gt;$V$8,1,0)</f>
        <v>0</v>
      </c>
      <c r="AF560" s="38">
        <f>IF($I560=AC$16,AD560,0)</f>
        <v>0</v>
      </c>
      <c r="AG560" s="37">
        <v>3681</v>
      </c>
      <c r="AH560" s="38">
        <f>100*AG560/$V560</f>
        <v>7.35067995287258</v>
      </c>
      <c r="AI560" s="37">
        <f>IF(AH560&gt;$V$8,1,0)</f>
        <v>0</v>
      </c>
      <c r="AJ560" s="38">
        <f>IF($I560=AG$16,AH560,0)</f>
        <v>0</v>
      </c>
      <c r="AK560" s="37">
        <v>2970</v>
      </c>
      <c r="AL560" s="38">
        <f>100*AK560/$V560</f>
        <v>5.93086646564291</v>
      </c>
      <c r="AM560" s="37">
        <f>IF(AL560&gt;$V$8,1,0)</f>
        <v>0</v>
      </c>
      <c r="AN560" s="38">
        <f>IF($I560=AK$16,AL560,0)</f>
        <v>0</v>
      </c>
      <c r="AO560" s="37">
        <v>0</v>
      </c>
      <c r="AP560" s="38">
        <f>100*AO560/$V560</f>
        <v>0</v>
      </c>
      <c r="AQ560" s="37">
        <f>IF(AP560&gt;$V$8,1,0)</f>
        <v>0</v>
      </c>
      <c r="AR560" s="38">
        <f>IF($I560=AO$16,AP560,0)</f>
        <v>0</v>
      </c>
      <c r="AS560" s="37">
        <v>18928</v>
      </c>
      <c r="AT560" s="38">
        <f>100*AS560/$V560</f>
        <v>37.7977914012421</v>
      </c>
      <c r="AU560" s="37">
        <f>IF(AT560&gt;$V$8,1,0)</f>
        <v>0</v>
      </c>
      <c r="AV560" s="38">
        <f>IF($I560=AS$16,AT560,0)</f>
        <v>0</v>
      </c>
      <c r="AW560" s="37">
        <v>0</v>
      </c>
      <c r="AX560" s="38">
        <f>100*AW560/$V560</f>
        <v>0</v>
      </c>
      <c r="AY560" s="37">
        <f>IF(AX560&gt;$V$8,1,0)</f>
        <v>0</v>
      </c>
      <c r="AZ560" s="38">
        <f>IF($I560=AW$16,AX560,0)</f>
        <v>0</v>
      </c>
      <c r="BA560" s="37">
        <v>0</v>
      </c>
      <c r="BB560" s="38">
        <f>100*BA560/$V560</f>
        <v>0</v>
      </c>
      <c r="BC560" s="37">
        <f>IF(BB560&gt;$V$8,1,0)</f>
        <v>0</v>
      </c>
      <c r="BD560" s="38">
        <f>IF($I560=BA$16,BB560,0)</f>
        <v>0</v>
      </c>
      <c r="BE560" s="37">
        <v>0</v>
      </c>
      <c r="BF560" s="38">
        <f>100*BE560/$V560</f>
        <v>0</v>
      </c>
      <c r="BG560" s="37">
        <f>IF(BF560&gt;$V$8,1,0)</f>
        <v>0</v>
      </c>
      <c r="BH560" s="38">
        <f>IF($I560=BE$16,BF560,0)</f>
        <v>0</v>
      </c>
      <c r="BI560" s="37">
        <v>0</v>
      </c>
      <c r="BJ560" s="38">
        <f>100*BI560/$V560</f>
        <v>0</v>
      </c>
      <c r="BK560" s="37">
        <f>IF(BJ560&gt;$V$8,1,0)</f>
        <v>0</v>
      </c>
      <c r="BL560" s="38">
        <f>IF($I560=BI$16,BJ560,0)</f>
        <v>0</v>
      </c>
      <c r="BM560" s="37">
        <v>0</v>
      </c>
      <c r="BN560" s="38">
        <f>100*BM560/$V560</f>
        <v>0</v>
      </c>
      <c r="BO560" s="37">
        <f>IF(BN560&gt;$V$8,1,0)</f>
        <v>0</v>
      </c>
      <c r="BP560" s="38">
        <f>IF($I560=BM$16,BN560,0)</f>
        <v>0</v>
      </c>
      <c r="BQ560" s="37">
        <v>0</v>
      </c>
      <c r="BR560" s="38">
        <f>100*BQ560/$V560</f>
        <v>0</v>
      </c>
      <c r="BS560" s="37">
        <f>IF(BR560&gt;$V$8,1,0)</f>
        <v>0</v>
      </c>
      <c r="BT560" s="38">
        <f>IF($I560=BQ$16,BR560,0)</f>
        <v>0</v>
      </c>
      <c r="BU560" s="37">
        <v>0</v>
      </c>
      <c r="BV560" s="38">
        <f>100*BU560/$V560</f>
        <v>0</v>
      </c>
      <c r="BW560" s="37">
        <f>IF(BV560&gt;$V$8,1,0)</f>
        <v>0</v>
      </c>
      <c r="BX560" s="38">
        <f>IF($I560=BU$16,BV560,0)</f>
        <v>0</v>
      </c>
      <c r="BY560" s="37">
        <v>0</v>
      </c>
      <c r="BZ560" s="37">
        <v>0</v>
      </c>
      <c r="CA560" s="16"/>
      <c r="CB560" s="20"/>
      <c r="CC560" s="21"/>
    </row>
    <row r="561" ht="15.75" customHeight="1">
      <c r="A561" t="s" s="32">
        <v>1244</v>
      </c>
      <c r="B561" t="s" s="71">
        <f>_xlfn.IFS(H561=0,F561,K561=1,I561,L561=1,Q561)</f>
        <v>13</v>
      </c>
      <c r="C561" s="72">
        <f>_xlfn.IFS(H561=0,G561,K561=1,J561,L561=1,R561)</f>
        <v>37.7871649741968</v>
      </c>
      <c r="D561" t="s" s="73">
        <v>1001</v>
      </c>
      <c r="E561" s="25"/>
      <c r="F561" t="s" s="74">
        <v>13</v>
      </c>
      <c r="G561" s="75">
        <f>AH561</f>
        <v>37.7871649741968</v>
      </c>
      <c r="H561" s="76">
        <f>K561+L561</f>
        <v>0</v>
      </c>
      <c r="I561" t="s" s="77">
        <v>25</v>
      </c>
      <c r="J561" s="75">
        <f>AV561</f>
        <v>33.2924088563343</v>
      </c>
      <c r="K561" s="25"/>
      <c r="L561" s="25"/>
      <c r="M561" s="25"/>
      <c r="N561" s="25"/>
      <c r="O561" t="s" s="73">
        <v>1245</v>
      </c>
      <c r="P561" t="s" s="73">
        <v>1244</v>
      </c>
      <c r="Q561" t="s" s="78">
        <v>9</v>
      </c>
      <c r="R561" s="79">
        <f>100*S561</f>
        <v>12.9973364</v>
      </c>
      <c r="S561" s="80">
        <v>0.129973364</v>
      </c>
      <c r="T561" s="28"/>
      <c r="U561" s="29">
        <v>77927</v>
      </c>
      <c r="V561" s="29">
        <v>48056</v>
      </c>
      <c r="W561" s="29">
        <v>168</v>
      </c>
      <c r="X561" s="29">
        <v>2160</v>
      </c>
      <c r="Y561" s="29">
        <v>2502</v>
      </c>
      <c r="Z561" s="31">
        <f>100*Y561/$V561</f>
        <v>5.20642583652406</v>
      </c>
      <c r="AA561" s="29">
        <f>IF(Z561&gt;$V$8,1,0)</f>
        <v>0</v>
      </c>
      <c r="AB561" s="31">
        <f>IF($I561=Y$16,Z561,0)</f>
        <v>0</v>
      </c>
      <c r="AC561" s="29">
        <v>6246</v>
      </c>
      <c r="AD561" s="31">
        <f>100*AC561/$V561</f>
        <v>12.997336440819</v>
      </c>
      <c r="AE561" s="29">
        <f>IF(AD561&gt;$V$8,1,0)</f>
        <v>0</v>
      </c>
      <c r="AF561" s="31">
        <f>IF($I561=AC$16,AD561,0)</f>
        <v>0</v>
      </c>
      <c r="AG561" s="29">
        <v>18159</v>
      </c>
      <c r="AH561" s="31">
        <f>100*AG561/$V561</f>
        <v>37.7871649741968</v>
      </c>
      <c r="AI561" s="29">
        <f>IF(AH561&gt;$V$8,1,0)</f>
        <v>0</v>
      </c>
      <c r="AJ561" s="31">
        <f>IF($I561=AG$16,AH561,0)</f>
        <v>0</v>
      </c>
      <c r="AK561" s="29">
        <v>2934</v>
      </c>
      <c r="AL561" s="31">
        <f>100*AK561/$V561</f>
        <v>6.10537706009655</v>
      </c>
      <c r="AM561" s="29">
        <f>IF(AL561&gt;$V$8,1,0)</f>
        <v>0</v>
      </c>
      <c r="AN561" s="31">
        <f>IF($I561=AK$16,AL561,0)</f>
        <v>0</v>
      </c>
      <c r="AO561" s="29">
        <v>2038</v>
      </c>
      <c r="AP561" s="31">
        <f>100*AO561/$V561</f>
        <v>4.24088563342767</v>
      </c>
      <c r="AQ561" s="29">
        <f>IF(AP561&gt;$V$8,1,0)</f>
        <v>0</v>
      </c>
      <c r="AR561" s="31">
        <f>IF($I561=AO$16,AP561,0)</f>
        <v>0</v>
      </c>
      <c r="AS561" s="29">
        <v>15999</v>
      </c>
      <c r="AT561" s="31">
        <f>100*AS561/$V561</f>
        <v>33.2924088563343</v>
      </c>
      <c r="AU561" s="29">
        <f>IF(AT561&gt;$V$8,1,0)</f>
        <v>0</v>
      </c>
      <c r="AV561" s="31">
        <f>IF($I561=AS$16,AT561,0)</f>
        <v>33.2924088563343</v>
      </c>
      <c r="AW561" s="29">
        <v>0</v>
      </c>
      <c r="AX561" s="31">
        <f>100*AW561/$V561</f>
        <v>0</v>
      </c>
      <c r="AY561" s="29">
        <f>IF(AX561&gt;$V$8,1,0)</f>
        <v>0</v>
      </c>
      <c r="AZ561" s="31">
        <f>IF($I561=AW$16,AX561,0)</f>
        <v>0</v>
      </c>
      <c r="BA561" s="29">
        <v>0</v>
      </c>
      <c r="BB561" s="31">
        <f>100*BA561/$V561</f>
        <v>0</v>
      </c>
      <c r="BC561" s="29">
        <f>IF(BB561&gt;$V$8,1,0)</f>
        <v>0</v>
      </c>
      <c r="BD561" s="31">
        <f>IF($I561=BA$16,BB561,0)</f>
        <v>0</v>
      </c>
      <c r="BE561" s="29">
        <v>0</v>
      </c>
      <c r="BF561" s="31">
        <f>100*BE561/$V561</f>
        <v>0</v>
      </c>
      <c r="BG561" s="29">
        <f>IF(BF561&gt;$V$8,1,0)</f>
        <v>0</v>
      </c>
      <c r="BH561" s="31">
        <f>IF($I561=BE$16,BF561,0)</f>
        <v>0</v>
      </c>
      <c r="BI561" s="29">
        <v>0</v>
      </c>
      <c r="BJ561" s="31">
        <f>100*BI561/$V561</f>
        <v>0</v>
      </c>
      <c r="BK561" s="29">
        <f>IF(BJ561&gt;$V$8,1,0)</f>
        <v>0</v>
      </c>
      <c r="BL561" s="31">
        <f>IF($I561=BI$16,BJ561,0)</f>
        <v>0</v>
      </c>
      <c r="BM561" s="29">
        <v>0</v>
      </c>
      <c r="BN561" s="31">
        <f>100*BM561/$V561</f>
        <v>0</v>
      </c>
      <c r="BO561" s="29">
        <f>IF(BN561&gt;$V$8,1,0)</f>
        <v>0</v>
      </c>
      <c r="BP561" s="31">
        <f>IF($I561=BM$16,BN561,0)</f>
        <v>0</v>
      </c>
      <c r="BQ561" s="29">
        <v>0</v>
      </c>
      <c r="BR561" s="31">
        <f>100*BQ561/$V561</f>
        <v>0</v>
      </c>
      <c r="BS561" s="29">
        <f>IF(BR561&gt;$V$8,1,0)</f>
        <v>0</v>
      </c>
      <c r="BT561" s="31">
        <f>IF($I561=BQ$16,BR561,0)</f>
        <v>0</v>
      </c>
      <c r="BU561" s="29">
        <v>0</v>
      </c>
      <c r="BV561" s="31">
        <f>100*BU561/$V561</f>
        <v>0</v>
      </c>
      <c r="BW561" s="29">
        <f>IF(BV561&gt;$V$8,1,0)</f>
        <v>0</v>
      </c>
      <c r="BX561" s="31">
        <f>IF($I561=BU$16,BV561,0)</f>
        <v>0</v>
      </c>
      <c r="BY561" s="29">
        <v>0</v>
      </c>
      <c r="BZ561" s="29">
        <v>0</v>
      </c>
      <c r="CA561" s="28"/>
      <c r="CB561" s="20"/>
      <c r="CC561" s="21"/>
    </row>
    <row r="562" ht="15.75" customHeight="1">
      <c r="A562" t="s" s="32">
        <v>1246</v>
      </c>
      <c r="B562" t="s" s="71">
        <f>_xlfn.IFS(H562=0,F562,K562=1,I562,L562=1,Q562)</f>
        <v>13</v>
      </c>
      <c r="C562" s="72">
        <f>_xlfn.IFS(H562=0,G562,K562=1,J562,L562=1,R562)</f>
        <v>37.6712030957868</v>
      </c>
      <c r="D562" t="s" s="68">
        <v>1001</v>
      </c>
      <c r="E562" s="13"/>
      <c r="F562" t="s" s="74">
        <v>13</v>
      </c>
      <c r="G562" s="81">
        <f>AH562</f>
        <v>37.6712030957868</v>
      </c>
      <c r="H562" s="82">
        <f>K562+L562</f>
        <v>0</v>
      </c>
      <c r="I562" t="s" s="77">
        <v>9</v>
      </c>
      <c r="J562" s="81">
        <f>AF562</f>
        <v>23.5401539197356</v>
      </c>
      <c r="K562" s="13"/>
      <c r="L562" s="13"/>
      <c r="M562" s="13"/>
      <c r="N562" s="13"/>
      <c r="O562" t="s" s="68">
        <v>1247</v>
      </c>
      <c r="P562" t="s" s="68">
        <v>1246</v>
      </c>
      <c r="Q562" t="s" s="78">
        <v>5</v>
      </c>
      <c r="R562" s="83">
        <f>100*S562</f>
        <v>19.5899822</v>
      </c>
      <c r="S562" s="35">
        <v>0.195899822</v>
      </c>
      <c r="T562" s="16"/>
      <c r="U562" s="37">
        <v>72846</v>
      </c>
      <c r="V562" s="37">
        <v>45998</v>
      </c>
      <c r="W562" s="37">
        <v>170</v>
      </c>
      <c r="X562" s="37">
        <v>6500</v>
      </c>
      <c r="Y562" s="37">
        <v>9011</v>
      </c>
      <c r="Z562" s="38">
        <f>100*Y562/$V562</f>
        <v>19.589982173138</v>
      </c>
      <c r="AA562" s="37">
        <f>IF(Z562&gt;$V$8,1,0)</f>
        <v>0</v>
      </c>
      <c r="AB562" s="38">
        <f>IF($I562=Y$16,Z562,0)</f>
        <v>0</v>
      </c>
      <c r="AC562" s="37">
        <v>10828</v>
      </c>
      <c r="AD562" s="38">
        <f>100*AC562/$V562</f>
        <v>23.5401539197356</v>
      </c>
      <c r="AE562" s="37">
        <f>IF(AD562&gt;$V$8,1,0)</f>
        <v>0</v>
      </c>
      <c r="AF562" s="38">
        <f>IF($I562=AC$16,AD562,0)</f>
        <v>23.5401539197356</v>
      </c>
      <c r="AG562" s="37">
        <v>17328</v>
      </c>
      <c r="AH562" s="38">
        <f>100*AG562/$V562</f>
        <v>37.6712030957868</v>
      </c>
      <c r="AI562" s="37">
        <f>IF(AH562&gt;$V$8,1,0)</f>
        <v>0</v>
      </c>
      <c r="AJ562" s="38">
        <f>IF($I562=AG$16,AH562,0)</f>
        <v>0</v>
      </c>
      <c r="AK562" s="37">
        <v>6955</v>
      </c>
      <c r="AL562" s="38">
        <f>100*AK562/$V562</f>
        <v>15.1202226183747</v>
      </c>
      <c r="AM562" s="37">
        <f>IF(AL562&gt;$V$8,1,0)</f>
        <v>0</v>
      </c>
      <c r="AN562" s="38">
        <f>IF($I562=AK$16,AL562,0)</f>
        <v>0</v>
      </c>
      <c r="AO562" s="37">
        <v>1763</v>
      </c>
      <c r="AP562" s="38">
        <f>100*AO562/$V562</f>
        <v>3.83277533805818</v>
      </c>
      <c r="AQ562" s="37">
        <f>IF(AP562&gt;$V$8,1,0)</f>
        <v>0</v>
      </c>
      <c r="AR562" s="38">
        <f>IF($I562=AO$16,AP562,0)</f>
        <v>0</v>
      </c>
      <c r="AS562" s="37">
        <v>0</v>
      </c>
      <c r="AT562" s="38">
        <f>100*AS562/$V562</f>
        <v>0</v>
      </c>
      <c r="AU562" s="37">
        <f>IF(AT562&gt;$V$8,1,0)</f>
        <v>0</v>
      </c>
      <c r="AV562" s="38">
        <f>IF($I562=AS$16,AT562,0)</f>
        <v>0</v>
      </c>
      <c r="AW562" s="37">
        <v>0</v>
      </c>
      <c r="AX562" s="38">
        <f>100*AW562/$V562</f>
        <v>0</v>
      </c>
      <c r="AY562" s="37">
        <f>IF(AX562&gt;$V$8,1,0)</f>
        <v>0</v>
      </c>
      <c r="AZ562" s="38">
        <f>IF($I562=AW$16,AX562,0)</f>
        <v>0</v>
      </c>
      <c r="BA562" s="37">
        <v>0</v>
      </c>
      <c r="BB562" s="38">
        <f>100*BA562/$V562</f>
        <v>0</v>
      </c>
      <c r="BC562" s="37">
        <f>IF(BB562&gt;$V$8,1,0)</f>
        <v>0</v>
      </c>
      <c r="BD562" s="38">
        <f>IF($I562=BA$16,BB562,0)</f>
        <v>0</v>
      </c>
      <c r="BE562" s="37">
        <v>0</v>
      </c>
      <c r="BF562" s="38">
        <f>100*BE562/$V562</f>
        <v>0</v>
      </c>
      <c r="BG562" s="37">
        <f>IF(BF562&gt;$V$8,1,0)</f>
        <v>0</v>
      </c>
      <c r="BH562" s="38">
        <f>IF($I562=BE$16,BF562,0)</f>
        <v>0</v>
      </c>
      <c r="BI562" s="37">
        <v>0</v>
      </c>
      <c r="BJ562" s="38">
        <f>100*BI562/$V562</f>
        <v>0</v>
      </c>
      <c r="BK562" s="37">
        <f>IF(BJ562&gt;$V$8,1,0)</f>
        <v>0</v>
      </c>
      <c r="BL562" s="38">
        <f>IF($I562=BI$16,BJ562,0)</f>
        <v>0</v>
      </c>
      <c r="BM562" s="37">
        <v>0</v>
      </c>
      <c r="BN562" s="38">
        <f>100*BM562/$V562</f>
        <v>0</v>
      </c>
      <c r="BO562" s="37">
        <f>IF(BN562&gt;$V$8,1,0)</f>
        <v>0</v>
      </c>
      <c r="BP562" s="38">
        <f>IF($I562=BM$16,BN562,0)</f>
        <v>0</v>
      </c>
      <c r="BQ562" s="37">
        <v>0</v>
      </c>
      <c r="BR562" s="38">
        <f>100*BQ562/$V562</f>
        <v>0</v>
      </c>
      <c r="BS562" s="37">
        <f>IF(BR562&gt;$V$8,1,0)</f>
        <v>0</v>
      </c>
      <c r="BT562" s="38">
        <f>IF($I562=BQ$16,BR562,0)</f>
        <v>0</v>
      </c>
      <c r="BU562" s="37">
        <v>0</v>
      </c>
      <c r="BV562" s="38">
        <f>100*BU562/$V562</f>
        <v>0</v>
      </c>
      <c r="BW562" s="37">
        <f>IF(BV562&gt;$V$8,1,0)</f>
        <v>0</v>
      </c>
      <c r="BX562" s="38">
        <f>IF($I562=BU$16,BV562,0)</f>
        <v>0</v>
      </c>
      <c r="BY562" s="37">
        <v>1770</v>
      </c>
      <c r="BZ562" s="37">
        <v>0</v>
      </c>
      <c r="CA562" s="16"/>
      <c r="CB562" s="20"/>
      <c r="CC562" s="21"/>
    </row>
    <row r="563" ht="15.75" customHeight="1">
      <c r="A563" t="s" s="32">
        <v>1248</v>
      </c>
      <c r="B563" t="s" s="71">
        <f>_xlfn.IFS(H563=0,F563,K563=1,I563,L563=1,Q563)</f>
        <v>5</v>
      </c>
      <c r="C563" s="72">
        <f>_xlfn.IFS(H563=0,G563,K563=1,J563,L563=1,R563)</f>
        <v>37.599983204921</v>
      </c>
      <c r="D563" t="s" s="73">
        <v>1001</v>
      </c>
      <c r="E563" s="25"/>
      <c r="F563" t="s" s="74">
        <v>5</v>
      </c>
      <c r="G563" s="75">
        <f>Z563</f>
        <v>37.599983204921</v>
      </c>
      <c r="H563" s="76">
        <f>K563+L563</f>
        <v>0</v>
      </c>
      <c r="I563" t="s" s="77">
        <v>9</v>
      </c>
      <c r="J563" s="75">
        <f>AF563</f>
        <v>30.1513656498646</v>
      </c>
      <c r="K563" s="25"/>
      <c r="L563" s="25"/>
      <c r="M563" s="25"/>
      <c r="N563" s="25"/>
      <c r="O563" t="s" s="73">
        <v>1249</v>
      </c>
      <c r="P563" t="s" s="73">
        <v>1248</v>
      </c>
      <c r="Q563" t="s" s="78">
        <v>17</v>
      </c>
      <c r="R563" s="79">
        <f>100*S563</f>
        <v>21.8000126</v>
      </c>
      <c r="S563" s="80">
        <v>0.218000126</v>
      </c>
      <c r="T563" s="28"/>
      <c r="U563" s="29">
        <v>60152</v>
      </c>
      <c r="V563" s="29">
        <v>47633</v>
      </c>
      <c r="W563" s="29">
        <v>126</v>
      </c>
      <c r="X563" s="29">
        <v>3548</v>
      </c>
      <c r="Y563" s="29">
        <v>17910</v>
      </c>
      <c r="Z563" s="31">
        <f>100*Y563/$V563</f>
        <v>37.599983204921</v>
      </c>
      <c r="AA563" s="29">
        <f>IF(Z563&gt;$V$8,1,0)</f>
        <v>0</v>
      </c>
      <c r="AB563" s="31">
        <f>IF($I563=Y$16,Z563,0)</f>
        <v>0</v>
      </c>
      <c r="AC563" s="29">
        <v>14362</v>
      </c>
      <c r="AD563" s="31">
        <f>100*AC563/$V563</f>
        <v>30.1513656498646</v>
      </c>
      <c r="AE563" s="29">
        <f>IF(AD563&gt;$V$8,1,0)</f>
        <v>0</v>
      </c>
      <c r="AF563" s="31">
        <f>IF($I563=AC$16,AD563,0)</f>
        <v>30.1513656498646</v>
      </c>
      <c r="AG563" s="29">
        <v>1927</v>
      </c>
      <c r="AH563" s="31">
        <f>100*AG563/$V563</f>
        <v>4.04551466420339</v>
      </c>
      <c r="AI563" s="29">
        <f>IF(AH563&gt;$V$8,1,0)</f>
        <v>0</v>
      </c>
      <c r="AJ563" s="31">
        <f>IF($I563=AG$16,AH563,0)</f>
        <v>0</v>
      </c>
      <c r="AK563" s="29">
        <v>10384</v>
      </c>
      <c r="AL563" s="31">
        <f>100*AK563/$V563</f>
        <v>21.8000125963093</v>
      </c>
      <c r="AM563" s="29">
        <f>IF(AL563&gt;$V$8,1,0)</f>
        <v>0</v>
      </c>
      <c r="AN563" s="31">
        <f>IF($I563=AK$16,AL563,0)</f>
        <v>0</v>
      </c>
      <c r="AO563" s="29">
        <v>2601</v>
      </c>
      <c r="AP563" s="31">
        <f>100*AO563/$V563</f>
        <v>5.46050007347847</v>
      </c>
      <c r="AQ563" s="29">
        <f>IF(AP563&gt;$V$8,1,0)</f>
        <v>0</v>
      </c>
      <c r="AR563" s="31">
        <f>IF($I563=AO$16,AP563,0)</f>
        <v>0</v>
      </c>
      <c r="AS563" s="29">
        <v>0</v>
      </c>
      <c r="AT563" s="31">
        <f>100*AS563/$V563</f>
        <v>0</v>
      </c>
      <c r="AU563" s="29">
        <f>IF(AT563&gt;$V$8,1,0)</f>
        <v>0</v>
      </c>
      <c r="AV563" s="31">
        <f>IF($I563=AS$16,AT563,0)</f>
        <v>0</v>
      </c>
      <c r="AW563" s="29">
        <v>0</v>
      </c>
      <c r="AX563" s="31">
        <f>100*AW563/$V563</f>
        <v>0</v>
      </c>
      <c r="AY563" s="29">
        <f>IF(AX563&gt;$V$8,1,0)</f>
        <v>0</v>
      </c>
      <c r="AZ563" s="31">
        <f>IF($I563=AW$16,AX563,0)</f>
        <v>0</v>
      </c>
      <c r="BA563" s="29">
        <v>0</v>
      </c>
      <c r="BB563" s="31">
        <f>100*BA563/$V563</f>
        <v>0</v>
      </c>
      <c r="BC563" s="29">
        <f>IF(BB563&gt;$V$8,1,0)</f>
        <v>0</v>
      </c>
      <c r="BD563" s="31">
        <f>IF($I563=BA$16,BB563,0)</f>
        <v>0</v>
      </c>
      <c r="BE563" s="29">
        <v>0</v>
      </c>
      <c r="BF563" s="31">
        <f>100*BE563/$V563</f>
        <v>0</v>
      </c>
      <c r="BG563" s="29">
        <f>IF(BF563&gt;$V$8,1,0)</f>
        <v>0</v>
      </c>
      <c r="BH563" s="31">
        <f>IF($I563=BE$16,BF563,0)</f>
        <v>0</v>
      </c>
      <c r="BI563" s="29">
        <v>0</v>
      </c>
      <c r="BJ563" s="31">
        <f>100*BI563/$V563</f>
        <v>0</v>
      </c>
      <c r="BK563" s="29">
        <f>IF(BJ563&gt;$V$8,1,0)</f>
        <v>0</v>
      </c>
      <c r="BL563" s="31">
        <f>IF($I563=BI$16,BJ563,0)</f>
        <v>0</v>
      </c>
      <c r="BM563" s="29">
        <v>0</v>
      </c>
      <c r="BN563" s="31">
        <f>100*BM563/$V563</f>
        <v>0</v>
      </c>
      <c r="BO563" s="29">
        <f>IF(BN563&gt;$V$8,1,0)</f>
        <v>0</v>
      </c>
      <c r="BP563" s="31">
        <f>IF($I563=BM$16,BN563,0)</f>
        <v>0</v>
      </c>
      <c r="BQ563" s="29">
        <v>0</v>
      </c>
      <c r="BR563" s="31">
        <f>100*BQ563/$V563</f>
        <v>0</v>
      </c>
      <c r="BS563" s="29">
        <f>IF(BR563&gt;$V$8,1,0)</f>
        <v>0</v>
      </c>
      <c r="BT563" s="31">
        <f>IF($I563=BQ$16,BR563,0)</f>
        <v>0</v>
      </c>
      <c r="BU563" s="29">
        <v>0</v>
      </c>
      <c r="BV563" s="31">
        <f>100*BU563/$V563</f>
        <v>0</v>
      </c>
      <c r="BW563" s="29">
        <f>IF(BV563&gt;$V$8,1,0)</f>
        <v>0</v>
      </c>
      <c r="BX563" s="31">
        <f>IF($I563=BU$16,BV563,0)</f>
        <v>0</v>
      </c>
      <c r="BY563" s="29">
        <v>0</v>
      </c>
      <c r="BZ563" s="29">
        <v>0</v>
      </c>
      <c r="CA563" s="28"/>
      <c r="CB563" s="20"/>
      <c r="CC563" s="21"/>
    </row>
    <row r="564" ht="15.75" customHeight="1">
      <c r="A564" t="s" s="32">
        <v>1250</v>
      </c>
      <c r="B564" t="s" s="71">
        <f>_xlfn.IFS(H564=0,F564,K564=1,I564,L564=1,Q564)</f>
        <v>5</v>
      </c>
      <c r="C564" s="72">
        <f>_xlfn.IFS(H564=0,G564,K564=1,J564,L564=1,R564)</f>
        <v>37.5244734181028</v>
      </c>
      <c r="D564" t="s" s="68">
        <v>1001</v>
      </c>
      <c r="E564" s="13"/>
      <c r="F564" t="s" s="74">
        <v>5</v>
      </c>
      <c r="G564" s="81">
        <f>Z564</f>
        <v>37.5244734181028</v>
      </c>
      <c r="H564" s="82">
        <f>K564+L564</f>
        <v>0</v>
      </c>
      <c r="I564" t="s" s="77">
        <v>17</v>
      </c>
      <c r="J564" s="81">
        <f>AN564</f>
        <v>25.6782633017061</v>
      </c>
      <c r="K564" s="13"/>
      <c r="L564" s="13"/>
      <c r="M564" s="13"/>
      <c r="N564" s="13"/>
      <c r="O564" t="s" s="68">
        <v>1251</v>
      </c>
      <c r="P564" t="s" s="68">
        <v>1250</v>
      </c>
      <c r="Q564" t="s" s="78">
        <v>9</v>
      </c>
      <c r="R564" s="83">
        <f>100*S564</f>
        <v>22.5370597</v>
      </c>
      <c r="S564" s="35">
        <v>0.225370597</v>
      </c>
      <c r="T564" s="16"/>
      <c r="U564" s="37">
        <v>76880</v>
      </c>
      <c r="V564" s="37">
        <v>46479</v>
      </c>
      <c r="W564" s="37">
        <v>131</v>
      </c>
      <c r="X564" s="37">
        <v>5506</v>
      </c>
      <c r="Y564" s="37">
        <v>17441</v>
      </c>
      <c r="Z564" s="38">
        <f>100*Y564/$V564</f>
        <v>37.5244734181028</v>
      </c>
      <c r="AA564" s="37">
        <f>IF(Z564&gt;$V$8,1,0)</f>
        <v>0</v>
      </c>
      <c r="AB564" s="38">
        <f>IF($I564=Y$16,Z564,0)</f>
        <v>0</v>
      </c>
      <c r="AC564" s="37">
        <v>10475</v>
      </c>
      <c r="AD564" s="38">
        <f>100*AC564/$V564</f>
        <v>22.5370597474128</v>
      </c>
      <c r="AE564" s="37">
        <f>IF(AD564&gt;$V$8,1,0)</f>
        <v>0</v>
      </c>
      <c r="AF564" s="38">
        <f>IF($I564=AC$16,AD564,0)</f>
        <v>0</v>
      </c>
      <c r="AG564" s="37">
        <v>2364</v>
      </c>
      <c r="AH564" s="38">
        <f>100*AG564/$V564</f>
        <v>5.08616794681469</v>
      </c>
      <c r="AI564" s="37">
        <f>IF(AH564&gt;$V$8,1,0)</f>
        <v>0</v>
      </c>
      <c r="AJ564" s="38">
        <f>IF($I564=AG$16,AH564,0)</f>
        <v>0</v>
      </c>
      <c r="AK564" s="37">
        <v>11935</v>
      </c>
      <c r="AL564" s="38">
        <f>100*AK564/$V564</f>
        <v>25.6782633017061</v>
      </c>
      <c r="AM564" s="37">
        <f>IF(AL564&gt;$V$8,1,0)</f>
        <v>0</v>
      </c>
      <c r="AN564" s="38">
        <f>IF($I564=AK$16,AL564,0)</f>
        <v>25.6782633017061</v>
      </c>
      <c r="AO564" s="37">
        <v>2504</v>
      </c>
      <c r="AP564" s="38">
        <f>100*AO564/$V564</f>
        <v>5.38737924654145</v>
      </c>
      <c r="AQ564" s="37">
        <f>IF(AP564&gt;$V$8,1,0)</f>
        <v>0</v>
      </c>
      <c r="AR564" s="38">
        <f>IF($I564=AO$16,AP564,0)</f>
        <v>0</v>
      </c>
      <c r="AS564" s="37">
        <v>0</v>
      </c>
      <c r="AT564" s="38">
        <f>100*AS564/$V564</f>
        <v>0</v>
      </c>
      <c r="AU564" s="37">
        <f>IF(AT564&gt;$V$8,1,0)</f>
        <v>0</v>
      </c>
      <c r="AV564" s="38">
        <f>IF($I564=AS$16,AT564,0)</f>
        <v>0</v>
      </c>
      <c r="AW564" s="37">
        <v>0</v>
      </c>
      <c r="AX564" s="38">
        <f>100*AW564/$V564</f>
        <v>0</v>
      </c>
      <c r="AY564" s="37">
        <f>IF(AX564&gt;$V$8,1,0)</f>
        <v>0</v>
      </c>
      <c r="AZ564" s="38">
        <f>IF($I564=AW$16,AX564,0)</f>
        <v>0</v>
      </c>
      <c r="BA564" s="37">
        <v>0</v>
      </c>
      <c r="BB564" s="38">
        <f>100*BA564/$V564</f>
        <v>0</v>
      </c>
      <c r="BC564" s="37">
        <f>IF(BB564&gt;$V$8,1,0)</f>
        <v>0</v>
      </c>
      <c r="BD564" s="38">
        <f>IF($I564=BA$16,BB564,0)</f>
        <v>0</v>
      </c>
      <c r="BE564" s="37">
        <v>0</v>
      </c>
      <c r="BF564" s="38">
        <f>100*BE564/$V564</f>
        <v>0</v>
      </c>
      <c r="BG564" s="37">
        <f>IF(BF564&gt;$V$8,1,0)</f>
        <v>0</v>
      </c>
      <c r="BH564" s="38">
        <f>IF($I564=BE$16,BF564,0)</f>
        <v>0</v>
      </c>
      <c r="BI564" s="37">
        <v>0</v>
      </c>
      <c r="BJ564" s="38">
        <f>100*BI564/$V564</f>
        <v>0</v>
      </c>
      <c r="BK564" s="37">
        <f>IF(BJ564&gt;$V$8,1,0)</f>
        <v>0</v>
      </c>
      <c r="BL564" s="38">
        <f>IF($I564=BI$16,BJ564,0)</f>
        <v>0</v>
      </c>
      <c r="BM564" s="37">
        <v>0</v>
      </c>
      <c r="BN564" s="38">
        <f>100*BM564/$V564</f>
        <v>0</v>
      </c>
      <c r="BO564" s="37">
        <f>IF(BN564&gt;$V$8,1,0)</f>
        <v>0</v>
      </c>
      <c r="BP564" s="38">
        <f>IF($I564=BM$16,BN564,0)</f>
        <v>0</v>
      </c>
      <c r="BQ564" s="37">
        <v>0</v>
      </c>
      <c r="BR564" s="38">
        <f>100*BQ564/$V564</f>
        <v>0</v>
      </c>
      <c r="BS564" s="37">
        <f>IF(BR564&gt;$V$8,1,0)</f>
        <v>0</v>
      </c>
      <c r="BT564" s="38">
        <f>IF($I564=BQ$16,BR564,0)</f>
        <v>0</v>
      </c>
      <c r="BU564" s="37">
        <v>0</v>
      </c>
      <c r="BV564" s="38">
        <f>100*BU564/$V564</f>
        <v>0</v>
      </c>
      <c r="BW564" s="37">
        <f>IF(BV564&gt;$V$8,1,0)</f>
        <v>0</v>
      </c>
      <c r="BX564" s="38">
        <f>IF($I564=BU$16,BV564,0)</f>
        <v>0</v>
      </c>
      <c r="BY564" s="37">
        <v>77</v>
      </c>
      <c r="BZ564" s="37">
        <v>0</v>
      </c>
      <c r="CA564" s="16"/>
      <c r="CB564" s="20"/>
      <c r="CC564" s="21"/>
    </row>
    <row r="565" ht="15.75" customHeight="1">
      <c r="A565" t="s" s="32">
        <v>1252</v>
      </c>
      <c r="B565" t="s" s="71">
        <f>_xlfn.IFS(H565=0,F565,K565=1,I565,L565=1,Q565)</f>
        <v>5</v>
      </c>
      <c r="C565" s="72">
        <f>_xlfn.IFS(H565=0,G565,K565=1,J565,L565=1,R565)</f>
        <v>37.4164863084596</v>
      </c>
      <c r="D565" t="s" s="73">
        <v>1001</v>
      </c>
      <c r="E565" s="25"/>
      <c r="F565" t="s" s="74">
        <v>5</v>
      </c>
      <c r="G565" s="75">
        <f>Z565</f>
        <v>37.4164863084596</v>
      </c>
      <c r="H565" s="76">
        <f>K565+L565</f>
        <v>0</v>
      </c>
      <c r="I565" t="s" s="77">
        <v>9</v>
      </c>
      <c r="J565" s="75">
        <f>AF565</f>
        <v>29.7873341488661</v>
      </c>
      <c r="K565" s="25"/>
      <c r="L565" s="25"/>
      <c r="M565" s="25"/>
      <c r="N565" s="25"/>
      <c r="O565" t="s" s="73">
        <v>1253</v>
      </c>
      <c r="P565" t="s" s="73">
        <v>1252</v>
      </c>
      <c r="Q565" t="s" s="78">
        <v>17</v>
      </c>
      <c r="R565" s="79">
        <f>100*S565</f>
        <v>24.9223676</v>
      </c>
      <c r="S565" s="80">
        <v>0.249223676</v>
      </c>
      <c r="T565" s="28"/>
      <c r="U565" s="29">
        <v>73099</v>
      </c>
      <c r="V565" s="29">
        <v>42508</v>
      </c>
      <c r="W565" s="29">
        <v>168</v>
      </c>
      <c r="X565" s="29">
        <v>3243</v>
      </c>
      <c r="Y565" s="29">
        <v>15905</v>
      </c>
      <c r="Z565" s="31">
        <f>100*Y565/$V565</f>
        <v>37.4164863084596</v>
      </c>
      <c r="AA565" s="29">
        <f>IF(Z565&gt;$V$8,1,0)</f>
        <v>0</v>
      </c>
      <c r="AB565" s="31">
        <f>IF($I565=Y$16,Z565,0)</f>
        <v>0</v>
      </c>
      <c r="AC565" s="29">
        <v>12662</v>
      </c>
      <c r="AD565" s="31">
        <f>100*AC565/$V565</f>
        <v>29.7873341488661</v>
      </c>
      <c r="AE565" s="29">
        <f>IF(AD565&gt;$V$8,1,0)</f>
        <v>0</v>
      </c>
      <c r="AF565" s="31">
        <f>IF($I565=AC$16,AD565,0)</f>
        <v>29.7873341488661</v>
      </c>
      <c r="AG565" s="29">
        <v>1442</v>
      </c>
      <c r="AH565" s="31">
        <f>100*AG565/$V565</f>
        <v>3.39230262538816</v>
      </c>
      <c r="AI565" s="29">
        <f>IF(AH565&gt;$V$8,1,0)</f>
        <v>0</v>
      </c>
      <c r="AJ565" s="31">
        <f>IF($I565=AG$16,AH565,0)</f>
        <v>0</v>
      </c>
      <c r="AK565" s="29">
        <v>10594</v>
      </c>
      <c r="AL565" s="31">
        <f>100*AK565/$V565</f>
        <v>24.9223675543427</v>
      </c>
      <c r="AM565" s="29">
        <f>IF(AL565&gt;$V$8,1,0)</f>
        <v>0</v>
      </c>
      <c r="AN565" s="31">
        <f>IF($I565=AK$16,AL565,0)</f>
        <v>0</v>
      </c>
      <c r="AO565" s="29">
        <v>1905</v>
      </c>
      <c r="AP565" s="31">
        <f>100*AO565/$V565</f>
        <v>4.48150936294345</v>
      </c>
      <c r="AQ565" s="29">
        <f>IF(AP565&gt;$V$8,1,0)</f>
        <v>0</v>
      </c>
      <c r="AR565" s="31">
        <f>IF($I565=AO$16,AP565,0)</f>
        <v>0</v>
      </c>
      <c r="AS565" s="29">
        <v>0</v>
      </c>
      <c r="AT565" s="31">
        <f>100*AS565/$V565</f>
        <v>0</v>
      </c>
      <c r="AU565" s="29">
        <f>IF(AT565&gt;$V$8,1,0)</f>
        <v>0</v>
      </c>
      <c r="AV565" s="31">
        <f>IF($I565=AS$16,AT565,0)</f>
        <v>0</v>
      </c>
      <c r="AW565" s="29">
        <v>0</v>
      </c>
      <c r="AX565" s="31">
        <f>100*AW565/$V565</f>
        <v>0</v>
      </c>
      <c r="AY565" s="29">
        <f>IF(AX565&gt;$V$8,1,0)</f>
        <v>0</v>
      </c>
      <c r="AZ565" s="31">
        <f>IF($I565=AW$16,AX565,0)</f>
        <v>0</v>
      </c>
      <c r="BA565" s="29">
        <v>0</v>
      </c>
      <c r="BB565" s="31">
        <f>100*BA565/$V565</f>
        <v>0</v>
      </c>
      <c r="BC565" s="29">
        <f>IF(BB565&gt;$V$8,1,0)</f>
        <v>0</v>
      </c>
      <c r="BD565" s="31">
        <f>IF($I565=BA$16,BB565,0)</f>
        <v>0</v>
      </c>
      <c r="BE565" s="29">
        <v>0</v>
      </c>
      <c r="BF565" s="31">
        <f>100*BE565/$V565</f>
        <v>0</v>
      </c>
      <c r="BG565" s="29">
        <f>IF(BF565&gt;$V$8,1,0)</f>
        <v>0</v>
      </c>
      <c r="BH565" s="31">
        <f>IF($I565=BE$16,BF565,0)</f>
        <v>0</v>
      </c>
      <c r="BI565" s="29">
        <v>0</v>
      </c>
      <c r="BJ565" s="31">
        <f>100*BI565/$V565</f>
        <v>0</v>
      </c>
      <c r="BK565" s="29">
        <f>IF(BJ565&gt;$V$8,1,0)</f>
        <v>0</v>
      </c>
      <c r="BL565" s="31">
        <f>IF($I565=BI$16,BJ565,0)</f>
        <v>0</v>
      </c>
      <c r="BM565" s="29">
        <v>0</v>
      </c>
      <c r="BN565" s="31">
        <f>100*BM565/$V565</f>
        <v>0</v>
      </c>
      <c r="BO565" s="29">
        <f>IF(BN565&gt;$V$8,1,0)</f>
        <v>0</v>
      </c>
      <c r="BP565" s="31">
        <f>IF($I565=BM$16,BN565,0)</f>
        <v>0</v>
      </c>
      <c r="BQ565" s="29">
        <v>0</v>
      </c>
      <c r="BR565" s="31">
        <f>100*BQ565/$V565</f>
        <v>0</v>
      </c>
      <c r="BS565" s="29">
        <f>IF(BR565&gt;$V$8,1,0)</f>
        <v>0</v>
      </c>
      <c r="BT565" s="31">
        <f>IF($I565=BQ$16,BR565,0)</f>
        <v>0</v>
      </c>
      <c r="BU565" s="29">
        <v>0</v>
      </c>
      <c r="BV565" s="31">
        <f>100*BU565/$V565</f>
        <v>0</v>
      </c>
      <c r="BW565" s="29">
        <f>IF(BV565&gt;$V$8,1,0)</f>
        <v>0</v>
      </c>
      <c r="BX565" s="31">
        <f>IF($I565=BU$16,BV565,0)</f>
        <v>0</v>
      </c>
      <c r="BY565" s="29">
        <v>0</v>
      </c>
      <c r="BZ565" s="29">
        <v>0</v>
      </c>
      <c r="CA565" s="28"/>
      <c r="CB565" s="20"/>
      <c r="CC565" s="21"/>
    </row>
    <row r="566" ht="15.75" customHeight="1">
      <c r="A566" t="s" s="32">
        <v>1254</v>
      </c>
      <c r="B566" t="s" s="71">
        <f>_xlfn.IFS(H566=0,F566,K566=1,I566,L566=1,Q566)</f>
        <v>5</v>
      </c>
      <c r="C566" s="72">
        <f>_xlfn.IFS(H566=0,G566,K566=1,J566,L566=1,R566)</f>
        <v>37.3487053066672</v>
      </c>
      <c r="D566" t="s" s="68">
        <v>1001</v>
      </c>
      <c r="E566" s="13"/>
      <c r="F566" t="s" s="74">
        <v>5</v>
      </c>
      <c r="G566" s="81">
        <f>Z566</f>
        <v>37.3487053066672</v>
      </c>
      <c r="H566" s="82">
        <f>K566+L566</f>
        <v>0</v>
      </c>
      <c r="I566" t="s" s="77">
        <v>13</v>
      </c>
      <c r="J566" s="81">
        <f>AJ566</f>
        <v>26.4647550555133</v>
      </c>
      <c r="K566" s="13"/>
      <c r="L566" s="13"/>
      <c r="M566" s="13"/>
      <c r="N566" s="13"/>
      <c r="O566" t="s" s="68">
        <v>1255</v>
      </c>
      <c r="P566" t="s" s="68">
        <v>1254</v>
      </c>
      <c r="Q566" t="s" s="78">
        <v>9</v>
      </c>
      <c r="R566" s="83">
        <f>100*S566</f>
        <v>16.9987581</v>
      </c>
      <c r="S566" s="35">
        <v>0.169987581</v>
      </c>
      <c r="T566" s="16"/>
      <c r="U566" s="37">
        <v>75622</v>
      </c>
      <c r="V566" s="37">
        <v>53951</v>
      </c>
      <c r="W566" s="37">
        <v>231</v>
      </c>
      <c r="X566" s="37">
        <v>5872</v>
      </c>
      <c r="Y566" s="37">
        <v>20150</v>
      </c>
      <c r="Z566" s="38">
        <f>100*Y566/$V566</f>
        <v>37.3487053066672</v>
      </c>
      <c r="AA566" s="37">
        <f>IF(Z566&gt;$V$8,1,0)</f>
        <v>0</v>
      </c>
      <c r="AB566" s="38">
        <f>IF($I566=Y$16,Z566,0)</f>
        <v>0</v>
      </c>
      <c r="AC566" s="37">
        <v>9171</v>
      </c>
      <c r="AD566" s="38">
        <f>100*AC566/$V566</f>
        <v>16.9987581323794</v>
      </c>
      <c r="AE566" s="37">
        <f>IF(AD566&gt;$V$8,1,0)</f>
        <v>0</v>
      </c>
      <c r="AF566" s="38">
        <f>IF($I566=AC$16,AD566,0)</f>
        <v>0</v>
      </c>
      <c r="AG566" s="37">
        <v>14278</v>
      </c>
      <c r="AH566" s="38">
        <f>100*AG566/$V566</f>
        <v>26.4647550555133</v>
      </c>
      <c r="AI566" s="37">
        <f>IF(AH566&gt;$V$8,1,0)</f>
        <v>0</v>
      </c>
      <c r="AJ566" s="38">
        <f>IF($I566=AG$16,AH566,0)</f>
        <v>26.4647550555133</v>
      </c>
      <c r="AK566" s="37">
        <v>6926</v>
      </c>
      <c r="AL566" s="38">
        <f>100*AK566/$V566</f>
        <v>12.8375748364256</v>
      </c>
      <c r="AM566" s="37">
        <f>IF(AL566&gt;$V$8,1,0)</f>
        <v>0</v>
      </c>
      <c r="AN566" s="38">
        <f>IF($I566=AK$16,AL566,0)</f>
        <v>0</v>
      </c>
      <c r="AO566" s="37">
        <v>2942</v>
      </c>
      <c r="AP566" s="38">
        <f>100*AO566/$V566</f>
        <v>5.45309632814962</v>
      </c>
      <c r="AQ566" s="37">
        <f>IF(AP566&gt;$V$8,1,0)</f>
        <v>0</v>
      </c>
      <c r="AR566" s="38">
        <f>IF($I566=AO$16,AP566,0)</f>
        <v>0</v>
      </c>
      <c r="AS566" s="37">
        <v>0</v>
      </c>
      <c r="AT566" s="38">
        <f>100*AS566/$V566</f>
        <v>0</v>
      </c>
      <c r="AU566" s="37">
        <f>IF(AT566&gt;$V$8,1,0)</f>
        <v>0</v>
      </c>
      <c r="AV566" s="38">
        <f>IF($I566=AS$16,AT566,0)</f>
        <v>0</v>
      </c>
      <c r="AW566" s="37">
        <v>0</v>
      </c>
      <c r="AX566" s="38">
        <f>100*AW566/$V566</f>
        <v>0</v>
      </c>
      <c r="AY566" s="37">
        <f>IF(AX566&gt;$V$8,1,0)</f>
        <v>0</v>
      </c>
      <c r="AZ566" s="38">
        <f>IF($I566=AW$16,AX566,0)</f>
        <v>0</v>
      </c>
      <c r="BA566" s="37">
        <v>0</v>
      </c>
      <c r="BB566" s="38">
        <f>100*BA566/$V566</f>
        <v>0</v>
      </c>
      <c r="BC566" s="37">
        <f>IF(BB566&gt;$V$8,1,0)</f>
        <v>0</v>
      </c>
      <c r="BD566" s="38">
        <f>IF($I566=BA$16,BB566,0)</f>
        <v>0</v>
      </c>
      <c r="BE566" s="37">
        <v>0</v>
      </c>
      <c r="BF566" s="38">
        <f>100*BE566/$V566</f>
        <v>0</v>
      </c>
      <c r="BG566" s="37">
        <f>IF(BF566&gt;$V$8,1,0)</f>
        <v>0</v>
      </c>
      <c r="BH566" s="38">
        <f>IF($I566=BE$16,BF566,0)</f>
        <v>0</v>
      </c>
      <c r="BI566" s="37">
        <v>0</v>
      </c>
      <c r="BJ566" s="38">
        <f>100*BI566/$V566</f>
        <v>0</v>
      </c>
      <c r="BK566" s="37">
        <f>IF(BJ566&gt;$V$8,1,0)</f>
        <v>0</v>
      </c>
      <c r="BL566" s="38">
        <f>IF($I566=BI$16,BJ566,0)</f>
        <v>0</v>
      </c>
      <c r="BM566" s="37">
        <v>0</v>
      </c>
      <c r="BN566" s="38">
        <f>100*BM566/$V566</f>
        <v>0</v>
      </c>
      <c r="BO566" s="37">
        <f>IF(BN566&gt;$V$8,1,0)</f>
        <v>0</v>
      </c>
      <c r="BP566" s="38">
        <f>IF($I566=BM$16,BN566,0)</f>
        <v>0</v>
      </c>
      <c r="BQ566" s="37">
        <v>0</v>
      </c>
      <c r="BR566" s="38">
        <f>100*BQ566/$V566</f>
        <v>0</v>
      </c>
      <c r="BS566" s="37">
        <f>IF(BR566&gt;$V$8,1,0)</f>
        <v>0</v>
      </c>
      <c r="BT566" s="38">
        <f>IF($I566=BQ$16,BR566,0)</f>
        <v>0</v>
      </c>
      <c r="BU566" s="37">
        <v>0</v>
      </c>
      <c r="BV566" s="38">
        <f>100*BU566/$V566</f>
        <v>0</v>
      </c>
      <c r="BW566" s="37">
        <f>IF(BV566&gt;$V$8,1,0)</f>
        <v>0</v>
      </c>
      <c r="BX566" s="38">
        <f>IF($I566=BU$16,BV566,0)</f>
        <v>0</v>
      </c>
      <c r="BY566" s="37">
        <v>0</v>
      </c>
      <c r="BZ566" s="37">
        <v>0</v>
      </c>
      <c r="CA566" s="16"/>
      <c r="CB566" s="20"/>
      <c r="CC566" s="21"/>
    </row>
    <row r="567" ht="15.75" customHeight="1">
      <c r="A567" t="s" s="32">
        <v>1256</v>
      </c>
      <c r="B567" t="s" s="71">
        <f>_xlfn.IFS(H567=0,F567,K567=1,I567,L567=1,Q567)</f>
        <v>5</v>
      </c>
      <c r="C567" s="72">
        <f>_xlfn.IFS(H567=0,G567,K567=1,J567,L567=1,R567)</f>
        <v>37.2053040333577</v>
      </c>
      <c r="D567" t="s" s="73">
        <v>1001</v>
      </c>
      <c r="E567" s="25"/>
      <c r="F567" t="s" s="74">
        <v>5</v>
      </c>
      <c r="G567" s="75">
        <f>Z567</f>
        <v>37.2053040333577</v>
      </c>
      <c r="H567" s="76">
        <f>K567+L567</f>
        <v>0</v>
      </c>
      <c r="I567" t="s" s="77">
        <v>9</v>
      </c>
      <c r="J567" s="75">
        <f>AF567</f>
        <v>27.0379226528071</v>
      </c>
      <c r="K567" s="25"/>
      <c r="L567" s="25"/>
      <c r="M567" s="25"/>
      <c r="N567" s="25"/>
      <c r="O567" t="s" s="73">
        <v>1257</v>
      </c>
      <c r="P567" t="s" s="73">
        <v>1256</v>
      </c>
      <c r="Q567" t="s" s="78">
        <v>17</v>
      </c>
      <c r="R567" s="79">
        <f>100*S567</f>
        <v>19.5047724</v>
      </c>
      <c r="S567" s="80">
        <v>0.195047724</v>
      </c>
      <c r="T567" s="28"/>
      <c r="U567" s="29">
        <v>78991</v>
      </c>
      <c r="V567" s="29">
        <v>50603</v>
      </c>
      <c r="W567" s="29">
        <v>171</v>
      </c>
      <c r="X567" s="29">
        <v>5145</v>
      </c>
      <c r="Y567" s="29">
        <v>18827</v>
      </c>
      <c r="Z567" s="31">
        <f>100*Y567/$V567</f>
        <v>37.2053040333577</v>
      </c>
      <c r="AA567" s="29">
        <f>IF(Z567&gt;$V$8,1,0)</f>
        <v>0</v>
      </c>
      <c r="AB567" s="31">
        <f>IF($I567=Y$16,Z567,0)</f>
        <v>0</v>
      </c>
      <c r="AC567" s="29">
        <v>13682</v>
      </c>
      <c r="AD567" s="31">
        <f>100*AC567/$V567</f>
        <v>27.0379226528071</v>
      </c>
      <c r="AE567" s="29">
        <f>IF(AD567&gt;$V$8,1,0)</f>
        <v>0</v>
      </c>
      <c r="AF567" s="31">
        <f>IF($I567=AC$16,AD567,0)</f>
        <v>27.0379226528071</v>
      </c>
      <c r="AG567" s="29">
        <v>3439</v>
      </c>
      <c r="AH567" s="31">
        <f>100*AG567/$V567</f>
        <v>6.79603976048851</v>
      </c>
      <c r="AI567" s="29">
        <f>IF(AH567&gt;$V$8,1,0)</f>
        <v>0</v>
      </c>
      <c r="AJ567" s="31">
        <f>IF($I567=AG$16,AH567,0)</f>
        <v>0</v>
      </c>
      <c r="AK567" s="29">
        <v>9870</v>
      </c>
      <c r="AL567" s="31">
        <f>100*AK567/$V567</f>
        <v>19.5047724443215</v>
      </c>
      <c r="AM567" s="29">
        <f>IF(AL567&gt;$V$8,1,0)</f>
        <v>0</v>
      </c>
      <c r="AN567" s="31">
        <f>IF($I567=AK$16,AL567,0)</f>
        <v>0</v>
      </c>
      <c r="AO567" s="29">
        <v>3539</v>
      </c>
      <c r="AP567" s="31">
        <f>100*AO567/$V567</f>
        <v>6.9936565025789</v>
      </c>
      <c r="AQ567" s="29">
        <f>IF(AP567&gt;$V$8,1,0)</f>
        <v>0</v>
      </c>
      <c r="AR567" s="31">
        <f>IF($I567=AO$16,AP567,0)</f>
        <v>0</v>
      </c>
      <c r="AS567" s="29">
        <v>0</v>
      </c>
      <c r="AT567" s="31">
        <f>100*AS567/$V567</f>
        <v>0</v>
      </c>
      <c r="AU567" s="29">
        <f>IF(AT567&gt;$V$8,1,0)</f>
        <v>0</v>
      </c>
      <c r="AV567" s="31">
        <f>IF($I567=AS$16,AT567,0)</f>
        <v>0</v>
      </c>
      <c r="AW567" s="29">
        <v>0</v>
      </c>
      <c r="AX567" s="31">
        <f>100*AW567/$V567</f>
        <v>0</v>
      </c>
      <c r="AY567" s="29">
        <f>IF(AX567&gt;$V$8,1,0)</f>
        <v>0</v>
      </c>
      <c r="AZ567" s="31">
        <f>IF($I567=AW$16,AX567,0)</f>
        <v>0</v>
      </c>
      <c r="BA567" s="29">
        <v>0</v>
      </c>
      <c r="BB567" s="31">
        <f>100*BA567/$V567</f>
        <v>0</v>
      </c>
      <c r="BC567" s="29">
        <f>IF(BB567&gt;$V$8,1,0)</f>
        <v>0</v>
      </c>
      <c r="BD567" s="31">
        <f>IF($I567=BA$16,BB567,0)</f>
        <v>0</v>
      </c>
      <c r="BE567" s="29">
        <v>0</v>
      </c>
      <c r="BF567" s="31">
        <f>100*BE567/$V567</f>
        <v>0</v>
      </c>
      <c r="BG567" s="29">
        <f>IF(BF567&gt;$V$8,1,0)</f>
        <v>0</v>
      </c>
      <c r="BH567" s="31">
        <f>IF($I567=BE$16,BF567,0)</f>
        <v>0</v>
      </c>
      <c r="BI567" s="29">
        <v>0</v>
      </c>
      <c r="BJ567" s="31">
        <f>100*BI567/$V567</f>
        <v>0</v>
      </c>
      <c r="BK567" s="29">
        <f>IF(BJ567&gt;$V$8,1,0)</f>
        <v>0</v>
      </c>
      <c r="BL567" s="31">
        <f>IF($I567=BI$16,BJ567,0)</f>
        <v>0</v>
      </c>
      <c r="BM567" s="29">
        <v>0</v>
      </c>
      <c r="BN567" s="31">
        <f>100*BM567/$V567</f>
        <v>0</v>
      </c>
      <c r="BO567" s="29">
        <f>IF(BN567&gt;$V$8,1,0)</f>
        <v>0</v>
      </c>
      <c r="BP567" s="31">
        <f>IF($I567=BM$16,BN567,0)</f>
        <v>0</v>
      </c>
      <c r="BQ567" s="29">
        <v>0</v>
      </c>
      <c r="BR567" s="31">
        <f>100*BQ567/$V567</f>
        <v>0</v>
      </c>
      <c r="BS567" s="29">
        <f>IF(BR567&gt;$V$8,1,0)</f>
        <v>0</v>
      </c>
      <c r="BT567" s="31">
        <f>IF($I567=BQ$16,BR567,0)</f>
        <v>0</v>
      </c>
      <c r="BU567" s="29">
        <v>0</v>
      </c>
      <c r="BV567" s="31">
        <f>100*BU567/$V567</f>
        <v>0</v>
      </c>
      <c r="BW567" s="29">
        <f>IF(BV567&gt;$V$8,1,0)</f>
        <v>0</v>
      </c>
      <c r="BX567" s="31">
        <f>IF($I567=BU$16,BV567,0)</f>
        <v>0</v>
      </c>
      <c r="BY567" s="29">
        <v>0</v>
      </c>
      <c r="BZ567" s="29">
        <v>0</v>
      </c>
      <c r="CA567" s="28"/>
      <c r="CB567" s="20"/>
      <c r="CC567" s="21"/>
    </row>
    <row r="568" ht="15.75" customHeight="1">
      <c r="A568" t="s" s="32">
        <v>1258</v>
      </c>
      <c r="B568" t="s" s="71">
        <f>_xlfn.IFS(H568=0,F568,K568=1,I568,L568=1,Q568)</f>
        <v>5</v>
      </c>
      <c r="C568" s="72">
        <f>_xlfn.IFS(H568=0,G568,K568=1,J568,L568=1,R568)</f>
        <v>37.0135583729952</v>
      </c>
      <c r="D568" t="s" s="68">
        <v>1001</v>
      </c>
      <c r="E568" s="13"/>
      <c r="F568" t="s" s="74">
        <v>5</v>
      </c>
      <c r="G568" s="81">
        <f>Z568</f>
        <v>37.0135583729952</v>
      </c>
      <c r="H568" s="82">
        <f>K568+L568</f>
        <v>0</v>
      </c>
      <c r="I568" t="s" s="77">
        <v>13</v>
      </c>
      <c r="J568" s="81">
        <f>AJ568</f>
        <v>34.4638643362796</v>
      </c>
      <c r="K568" s="13"/>
      <c r="L568" s="13"/>
      <c r="M568" s="13"/>
      <c r="N568" s="13"/>
      <c r="O568" t="s" s="68">
        <v>1259</v>
      </c>
      <c r="P568" t="s" s="68">
        <v>1258</v>
      </c>
      <c r="Q568" t="s" s="78">
        <v>17</v>
      </c>
      <c r="R568" s="83">
        <f>100*S568</f>
        <v>12.9504459</v>
      </c>
      <c r="S568" s="35">
        <v>0.129504459</v>
      </c>
      <c r="T568" s="16"/>
      <c r="U568" s="37">
        <v>70659</v>
      </c>
      <c r="V568" s="37">
        <v>50006</v>
      </c>
      <c r="W568" s="37">
        <v>157</v>
      </c>
      <c r="X568" s="37">
        <v>1275</v>
      </c>
      <c r="Y568" s="37">
        <v>18509</v>
      </c>
      <c r="Z568" s="38">
        <f>100*Y568/$V568</f>
        <v>37.0135583729952</v>
      </c>
      <c r="AA568" s="37">
        <f>IF(Z568&gt;$V$8,1,0)</f>
        <v>0</v>
      </c>
      <c r="AB568" s="38">
        <f>IF($I568=Y$16,Z568,0)</f>
        <v>0</v>
      </c>
      <c r="AC568" s="37">
        <v>4867</v>
      </c>
      <c r="AD568" s="38">
        <f>100*AC568/$V568</f>
        <v>9.732832060152781</v>
      </c>
      <c r="AE568" s="37">
        <f>IF(AD568&gt;$V$8,1,0)</f>
        <v>0</v>
      </c>
      <c r="AF568" s="38">
        <f>IF($I568=AC$16,AD568,0)</f>
        <v>0</v>
      </c>
      <c r="AG568" s="37">
        <v>17234</v>
      </c>
      <c r="AH568" s="38">
        <f>100*AG568/$V568</f>
        <v>34.4638643362796</v>
      </c>
      <c r="AI568" s="37">
        <f>IF(AH568&gt;$V$8,1,0)</f>
        <v>0</v>
      </c>
      <c r="AJ568" s="38">
        <f>IF($I568=AG$16,AH568,0)</f>
        <v>34.4638643362796</v>
      </c>
      <c r="AK568" s="37">
        <v>6476</v>
      </c>
      <c r="AL568" s="38">
        <f>100*AK568/$V568</f>
        <v>12.9504459464864</v>
      </c>
      <c r="AM568" s="37">
        <f>IF(AL568&gt;$V$8,1,0)</f>
        <v>0</v>
      </c>
      <c r="AN568" s="38">
        <f>IF($I568=AK$16,AL568,0)</f>
        <v>0</v>
      </c>
      <c r="AO568" s="37">
        <v>2404</v>
      </c>
      <c r="AP568" s="38">
        <f>100*AO568/$V568</f>
        <v>4.80742310922689</v>
      </c>
      <c r="AQ568" s="37">
        <f>IF(AP568&gt;$V$8,1,0)</f>
        <v>0</v>
      </c>
      <c r="AR568" s="38">
        <f>IF($I568=AO$16,AP568,0)</f>
        <v>0</v>
      </c>
      <c r="AS568" s="37">
        <v>0</v>
      </c>
      <c r="AT568" s="38">
        <f>100*AS568/$V568</f>
        <v>0</v>
      </c>
      <c r="AU568" s="37">
        <f>IF(AT568&gt;$V$8,1,0)</f>
        <v>0</v>
      </c>
      <c r="AV568" s="38">
        <f>IF($I568=AS$16,AT568,0)</f>
        <v>0</v>
      </c>
      <c r="AW568" s="37">
        <v>0</v>
      </c>
      <c r="AX568" s="38">
        <f>100*AW568/$V568</f>
        <v>0</v>
      </c>
      <c r="AY568" s="37">
        <f>IF(AX568&gt;$V$8,1,0)</f>
        <v>0</v>
      </c>
      <c r="AZ568" s="38">
        <f>IF($I568=AW$16,AX568,0)</f>
        <v>0</v>
      </c>
      <c r="BA568" s="37">
        <v>0</v>
      </c>
      <c r="BB568" s="38">
        <f>100*BA568/$V568</f>
        <v>0</v>
      </c>
      <c r="BC568" s="37">
        <f>IF(BB568&gt;$V$8,1,0)</f>
        <v>0</v>
      </c>
      <c r="BD568" s="38">
        <f>IF($I568=BA$16,BB568,0)</f>
        <v>0</v>
      </c>
      <c r="BE568" s="37">
        <v>0</v>
      </c>
      <c r="BF568" s="38">
        <f>100*BE568/$V568</f>
        <v>0</v>
      </c>
      <c r="BG568" s="37">
        <f>IF(BF568&gt;$V$8,1,0)</f>
        <v>0</v>
      </c>
      <c r="BH568" s="38">
        <f>IF($I568=BE$16,BF568,0)</f>
        <v>0</v>
      </c>
      <c r="BI568" s="37">
        <v>0</v>
      </c>
      <c r="BJ568" s="38">
        <f>100*BI568/$V568</f>
        <v>0</v>
      </c>
      <c r="BK568" s="37">
        <f>IF(BJ568&gt;$V$8,1,0)</f>
        <v>0</v>
      </c>
      <c r="BL568" s="38">
        <f>IF($I568=BI$16,BJ568,0)</f>
        <v>0</v>
      </c>
      <c r="BM568" s="37">
        <v>0</v>
      </c>
      <c r="BN568" s="38">
        <f>100*BM568/$V568</f>
        <v>0</v>
      </c>
      <c r="BO568" s="37">
        <f>IF(BN568&gt;$V$8,1,0)</f>
        <v>0</v>
      </c>
      <c r="BP568" s="38">
        <f>IF($I568=BM$16,BN568,0)</f>
        <v>0</v>
      </c>
      <c r="BQ568" s="37">
        <v>0</v>
      </c>
      <c r="BR568" s="38">
        <f>100*BQ568/$V568</f>
        <v>0</v>
      </c>
      <c r="BS568" s="37">
        <f>IF(BR568&gt;$V$8,1,0)</f>
        <v>0</v>
      </c>
      <c r="BT568" s="38">
        <f>IF($I568=BQ$16,BR568,0)</f>
        <v>0</v>
      </c>
      <c r="BU568" s="37">
        <v>0</v>
      </c>
      <c r="BV568" s="38">
        <f>100*BU568/$V568</f>
        <v>0</v>
      </c>
      <c r="BW568" s="37">
        <f>IF(BV568&gt;$V$8,1,0)</f>
        <v>0</v>
      </c>
      <c r="BX568" s="38">
        <f>IF($I568=BU$16,BV568,0)</f>
        <v>0</v>
      </c>
      <c r="BY568" s="37">
        <v>0</v>
      </c>
      <c r="BZ568" s="37">
        <v>0</v>
      </c>
      <c r="CA568" s="16"/>
      <c r="CB568" s="20"/>
      <c r="CC568" s="21"/>
    </row>
    <row r="569" ht="15.75" customHeight="1">
      <c r="A569" t="s" s="32">
        <v>1260</v>
      </c>
      <c r="B569" t="s" s="71">
        <f>_xlfn.IFS(H569=0,F569,K569=1,I569,L569=1,Q569)</f>
        <v>5</v>
      </c>
      <c r="C569" s="72">
        <f>_xlfn.IFS(H569=0,G569,K569=1,J569,L569=1,R569)</f>
        <v>37.0086289549377</v>
      </c>
      <c r="D569" t="s" s="73">
        <v>1001</v>
      </c>
      <c r="E569" s="25"/>
      <c r="F569" t="s" s="74">
        <v>5</v>
      </c>
      <c r="G569" s="75">
        <f>Z569</f>
        <v>37.0086289549377</v>
      </c>
      <c r="H569" s="76">
        <f>K569+L569</f>
        <v>0</v>
      </c>
      <c r="I569" t="s" s="77">
        <v>17</v>
      </c>
      <c r="J569" s="75">
        <f>AN569</f>
        <v>25.2928425528367</v>
      </c>
      <c r="K569" s="25"/>
      <c r="L569" s="25"/>
      <c r="M569" s="25"/>
      <c r="N569" s="25"/>
      <c r="O569" t="s" s="73">
        <v>1261</v>
      </c>
      <c r="P569" t="s" s="73">
        <v>1260</v>
      </c>
      <c r="Q569" t="s" s="78">
        <v>9</v>
      </c>
      <c r="R569" s="79">
        <f>100*S569</f>
        <v>24.6425445</v>
      </c>
      <c r="S569" s="80">
        <v>0.246425445</v>
      </c>
      <c r="T569" s="28"/>
      <c r="U569" s="29">
        <v>76576</v>
      </c>
      <c r="V569" s="29">
        <v>47978</v>
      </c>
      <c r="W569" s="29">
        <v>166</v>
      </c>
      <c r="X569" s="29">
        <v>5621</v>
      </c>
      <c r="Y569" s="29">
        <v>17756</v>
      </c>
      <c r="Z569" s="31">
        <f>100*Y569/$V569</f>
        <v>37.0086289549377</v>
      </c>
      <c r="AA569" s="29">
        <f>IF(Z569&gt;$V$8,1,0)</f>
        <v>0</v>
      </c>
      <c r="AB569" s="31">
        <f>IF($I569=Y$16,Z569,0)</f>
        <v>0</v>
      </c>
      <c r="AC569" s="29">
        <v>11823</v>
      </c>
      <c r="AD569" s="31">
        <f>100*AC569/$V569</f>
        <v>24.6425444995623</v>
      </c>
      <c r="AE569" s="29">
        <f>IF(AD569&gt;$V$8,1,0)</f>
        <v>0</v>
      </c>
      <c r="AF569" s="31">
        <f>IF($I569=AC$16,AD569,0)</f>
        <v>0</v>
      </c>
      <c r="AG569" s="29">
        <v>4068</v>
      </c>
      <c r="AH569" s="31">
        <f>100*AG569/$V569</f>
        <v>8.4788861561549</v>
      </c>
      <c r="AI569" s="29">
        <f>IF(AH569&gt;$V$8,1,0)</f>
        <v>0</v>
      </c>
      <c r="AJ569" s="31">
        <f>IF($I569=AG$16,AH569,0)</f>
        <v>0</v>
      </c>
      <c r="AK569" s="29">
        <v>12135</v>
      </c>
      <c r="AL569" s="31">
        <f>100*AK569/$V569</f>
        <v>25.2928425528367</v>
      </c>
      <c r="AM569" s="29">
        <f>IF(AL569&gt;$V$8,1,0)</f>
        <v>0</v>
      </c>
      <c r="AN569" s="31">
        <f>IF($I569=AK$16,AL569,0)</f>
        <v>25.2928425528367</v>
      </c>
      <c r="AO569" s="29">
        <v>2196</v>
      </c>
      <c r="AP569" s="31">
        <f>100*AO569/$V569</f>
        <v>4.5770978365084</v>
      </c>
      <c r="AQ569" s="29">
        <f>IF(AP569&gt;$V$8,1,0)</f>
        <v>0</v>
      </c>
      <c r="AR569" s="31">
        <f>IF($I569=AO$16,AP569,0)</f>
        <v>0</v>
      </c>
      <c r="AS569" s="29">
        <v>0</v>
      </c>
      <c r="AT569" s="31">
        <f>100*AS569/$V569</f>
        <v>0</v>
      </c>
      <c r="AU569" s="29">
        <f>IF(AT569&gt;$V$8,1,0)</f>
        <v>0</v>
      </c>
      <c r="AV569" s="31">
        <f>IF($I569=AS$16,AT569,0)</f>
        <v>0</v>
      </c>
      <c r="AW569" s="29">
        <v>0</v>
      </c>
      <c r="AX569" s="31">
        <f>100*AW569/$V569</f>
        <v>0</v>
      </c>
      <c r="AY569" s="29">
        <f>IF(AX569&gt;$V$8,1,0)</f>
        <v>0</v>
      </c>
      <c r="AZ569" s="31">
        <f>IF($I569=AW$16,AX569,0)</f>
        <v>0</v>
      </c>
      <c r="BA569" s="29">
        <v>0</v>
      </c>
      <c r="BB569" s="31">
        <f>100*BA569/$V569</f>
        <v>0</v>
      </c>
      <c r="BC569" s="29">
        <f>IF(BB569&gt;$V$8,1,0)</f>
        <v>0</v>
      </c>
      <c r="BD569" s="31">
        <f>IF($I569=BA$16,BB569,0)</f>
        <v>0</v>
      </c>
      <c r="BE569" s="29">
        <v>0</v>
      </c>
      <c r="BF569" s="31">
        <f>100*BE569/$V569</f>
        <v>0</v>
      </c>
      <c r="BG569" s="29">
        <f>IF(BF569&gt;$V$8,1,0)</f>
        <v>0</v>
      </c>
      <c r="BH569" s="31">
        <f>IF($I569=BE$16,BF569,0)</f>
        <v>0</v>
      </c>
      <c r="BI569" s="29">
        <v>0</v>
      </c>
      <c r="BJ569" s="31">
        <f>100*BI569/$V569</f>
        <v>0</v>
      </c>
      <c r="BK569" s="29">
        <f>IF(BJ569&gt;$V$8,1,0)</f>
        <v>0</v>
      </c>
      <c r="BL569" s="31">
        <f>IF($I569=BI$16,BJ569,0)</f>
        <v>0</v>
      </c>
      <c r="BM569" s="29">
        <v>0</v>
      </c>
      <c r="BN569" s="31">
        <f>100*BM569/$V569</f>
        <v>0</v>
      </c>
      <c r="BO569" s="29">
        <f>IF(BN569&gt;$V$8,1,0)</f>
        <v>0</v>
      </c>
      <c r="BP569" s="31">
        <f>IF($I569=BM$16,BN569,0)</f>
        <v>0</v>
      </c>
      <c r="BQ569" s="29">
        <v>0</v>
      </c>
      <c r="BR569" s="31">
        <f>100*BQ569/$V569</f>
        <v>0</v>
      </c>
      <c r="BS569" s="29">
        <f>IF(BR569&gt;$V$8,1,0)</f>
        <v>0</v>
      </c>
      <c r="BT569" s="31">
        <f>IF($I569=BQ$16,BR569,0)</f>
        <v>0</v>
      </c>
      <c r="BU569" s="29">
        <v>0</v>
      </c>
      <c r="BV569" s="31">
        <f>100*BU569/$V569</f>
        <v>0</v>
      </c>
      <c r="BW569" s="29">
        <f>IF(BV569&gt;$V$8,1,0)</f>
        <v>0</v>
      </c>
      <c r="BX569" s="31">
        <f>IF($I569=BU$16,BV569,0)</f>
        <v>0</v>
      </c>
      <c r="BY569" s="29">
        <v>202</v>
      </c>
      <c r="BZ569" s="29">
        <v>0</v>
      </c>
      <c r="CA569" s="28"/>
      <c r="CB569" s="20"/>
      <c r="CC569" s="21"/>
    </row>
    <row r="570" ht="15.75" customHeight="1">
      <c r="A570" t="s" s="32">
        <v>1262</v>
      </c>
      <c r="B570" t="s" s="71">
        <f>_xlfn.IFS(H570=0,F570,K570=1,I570,L570=1,Q570)</f>
        <v>5</v>
      </c>
      <c r="C570" s="72">
        <f>_xlfn.IFS(H570=0,G570,K570=1,J570,L570=1,R570)</f>
        <v>36.9428015718652</v>
      </c>
      <c r="D570" t="s" s="68">
        <v>1001</v>
      </c>
      <c r="E570" s="13"/>
      <c r="F570" t="s" s="74">
        <v>5</v>
      </c>
      <c r="G570" s="81">
        <f>Z570</f>
        <v>36.9428015718652</v>
      </c>
      <c r="H570" s="82">
        <f>K570+L570</f>
        <v>0</v>
      </c>
      <c r="I570" t="s" s="77">
        <v>9</v>
      </c>
      <c r="J570" s="81">
        <f>AF570</f>
        <v>32.223236613345</v>
      </c>
      <c r="K570" s="13"/>
      <c r="L570" s="13"/>
      <c r="M570" s="13"/>
      <c r="N570" s="13"/>
      <c r="O570" t="s" s="68">
        <v>1263</v>
      </c>
      <c r="P570" t="s" s="68">
        <v>1262</v>
      </c>
      <c r="Q570" t="s" s="78">
        <v>17</v>
      </c>
      <c r="R570" s="83">
        <f>100*S570</f>
        <v>12.5669829</v>
      </c>
      <c r="S570" s="35">
        <v>0.125669829</v>
      </c>
      <c r="T570" s="16"/>
      <c r="U570" s="37">
        <v>77075</v>
      </c>
      <c r="V570" s="37">
        <v>50386</v>
      </c>
      <c r="W570" s="37">
        <v>191</v>
      </c>
      <c r="X570" s="37">
        <v>2378</v>
      </c>
      <c r="Y570" s="37">
        <v>18614</v>
      </c>
      <c r="Z570" s="38">
        <f>100*Y570/$V570</f>
        <v>36.9428015718652</v>
      </c>
      <c r="AA570" s="37">
        <f>IF(Z570&gt;$V$8,1,0)</f>
        <v>0</v>
      </c>
      <c r="AB570" s="38">
        <f>IF($I570=Y$16,Z570,0)</f>
        <v>0</v>
      </c>
      <c r="AC570" s="37">
        <v>16236</v>
      </c>
      <c r="AD570" s="38">
        <f>100*AC570/$V570</f>
        <v>32.223236613345</v>
      </c>
      <c r="AE570" s="37">
        <f>IF(AD570&gt;$V$8,1,0)</f>
        <v>0</v>
      </c>
      <c r="AF570" s="38">
        <f>IF($I570=AC$16,AD570,0)</f>
        <v>32.223236613345</v>
      </c>
      <c r="AG570" s="37">
        <v>4732</v>
      </c>
      <c r="AH570" s="38">
        <f>100*AG570/$V570</f>
        <v>9.39149763823284</v>
      </c>
      <c r="AI570" s="37">
        <f>IF(AH570&gt;$V$8,1,0)</f>
        <v>0</v>
      </c>
      <c r="AJ570" s="38">
        <f>IF($I570=AG$16,AH570,0)</f>
        <v>0</v>
      </c>
      <c r="AK570" s="37">
        <v>6332</v>
      </c>
      <c r="AL570" s="38">
        <f>100*AK570/$V570</f>
        <v>12.5669828920732</v>
      </c>
      <c r="AM570" s="37">
        <f>IF(AL570&gt;$V$8,1,0)</f>
        <v>0</v>
      </c>
      <c r="AN570" s="38">
        <f>IF($I570=AK$16,AL570,0)</f>
        <v>0</v>
      </c>
      <c r="AO570" s="37">
        <v>4269</v>
      </c>
      <c r="AP570" s="38">
        <f>100*AO570/$V570</f>
        <v>8.47259159290279</v>
      </c>
      <c r="AQ570" s="37">
        <f>IF(AP570&gt;$V$8,1,0)</f>
        <v>0</v>
      </c>
      <c r="AR570" s="38">
        <f>IF($I570=AO$16,AP570,0)</f>
        <v>0</v>
      </c>
      <c r="AS570" s="37">
        <v>0</v>
      </c>
      <c r="AT570" s="38">
        <f>100*AS570/$V570</f>
        <v>0</v>
      </c>
      <c r="AU570" s="37">
        <f>IF(AT570&gt;$V$8,1,0)</f>
        <v>0</v>
      </c>
      <c r="AV570" s="38">
        <f>IF($I570=AS$16,AT570,0)</f>
        <v>0</v>
      </c>
      <c r="AW570" s="37">
        <v>0</v>
      </c>
      <c r="AX570" s="38">
        <f>100*AW570/$V570</f>
        <v>0</v>
      </c>
      <c r="AY570" s="37">
        <f>IF(AX570&gt;$V$8,1,0)</f>
        <v>0</v>
      </c>
      <c r="AZ570" s="38">
        <f>IF($I570=AW$16,AX570,0)</f>
        <v>0</v>
      </c>
      <c r="BA570" s="37">
        <v>0</v>
      </c>
      <c r="BB570" s="38">
        <f>100*BA570/$V570</f>
        <v>0</v>
      </c>
      <c r="BC570" s="37">
        <f>IF(BB570&gt;$V$8,1,0)</f>
        <v>0</v>
      </c>
      <c r="BD570" s="38">
        <f>IF($I570=BA$16,BB570,0)</f>
        <v>0</v>
      </c>
      <c r="BE570" s="37">
        <v>0</v>
      </c>
      <c r="BF570" s="38">
        <f>100*BE570/$V570</f>
        <v>0</v>
      </c>
      <c r="BG570" s="37">
        <f>IF(BF570&gt;$V$8,1,0)</f>
        <v>0</v>
      </c>
      <c r="BH570" s="38">
        <f>IF($I570=BE$16,BF570,0)</f>
        <v>0</v>
      </c>
      <c r="BI570" s="37">
        <v>0</v>
      </c>
      <c r="BJ570" s="38">
        <f>100*BI570/$V570</f>
        <v>0</v>
      </c>
      <c r="BK570" s="37">
        <f>IF(BJ570&gt;$V$8,1,0)</f>
        <v>0</v>
      </c>
      <c r="BL570" s="38">
        <f>IF($I570=BI$16,BJ570,0)</f>
        <v>0</v>
      </c>
      <c r="BM570" s="37">
        <v>0</v>
      </c>
      <c r="BN570" s="38">
        <f>100*BM570/$V570</f>
        <v>0</v>
      </c>
      <c r="BO570" s="37">
        <f>IF(BN570&gt;$V$8,1,0)</f>
        <v>0</v>
      </c>
      <c r="BP570" s="38">
        <f>IF($I570=BM$16,BN570,0)</f>
        <v>0</v>
      </c>
      <c r="BQ570" s="37">
        <v>0</v>
      </c>
      <c r="BR570" s="38">
        <f>100*BQ570/$V570</f>
        <v>0</v>
      </c>
      <c r="BS570" s="37">
        <f>IF(BR570&gt;$V$8,1,0)</f>
        <v>0</v>
      </c>
      <c r="BT570" s="38">
        <f>IF($I570=BQ$16,BR570,0)</f>
        <v>0</v>
      </c>
      <c r="BU570" s="37">
        <v>0</v>
      </c>
      <c r="BV570" s="38">
        <f>100*BU570/$V570</f>
        <v>0</v>
      </c>
      <c r="BW570" s="37">
        <f>IF(BV570&gt;$V$8,1,0)</f>
        <v>0</v>
      </c>
      <c r="BX570" s="38">
        <f>IF($I570=BU$16,BV570,0)</f>
        <v>0</v>
      </c>
      <c r="BY570" s="37">
        <v>989</v>
      </c>
      <c r="BZ570" s="37">
        <v>0</v>
      </c>
      <c r="CA570" s="16"/>
      <c r="CB570" s="20"/>
      <c r="CC570" s="21"/>
    </row>
    <row r="571" ht="15.75" customHeight="1">
      <c r="A571" t="s" s="32">
        <v>1264</v>
      </c>
      <c r="B571" t="s" s="71">
        <f>_xlfn.IFS(H571=0,F571,K571=1,I571,L571=1,Q571)</f>
        <v>13</v>
      </c>
      <c r="C571" s="72">
        <f>_xlfn.IFS(H571=0,G571,K571=1,J571,L571=1,R571)</f>
        <v>36.9197160021846</v>
      </c>
      <c r="D571" t="s" s="73">
        <v>1001</v>
      </c>
      <c r="E571" s="25"/>
      <c r="F571" t="s" s="74">
        <v>13</v>
      </c>
      <c r="G571" s="75">
        <f>AH571</f>
        <v>36.9197160021846</v>
      </c>
      <c r="H571" s="76">
        <f>K571+L571</f>
        <v>0</v>
      </c>
      <c r="I571" t="s" s="77">
        <v>5</v>
      </c>
      <c r="J571" s="75">
        <f>AB571</f>
        <v>28.9354283073562</v>
      </c>
      <c r="K571" s="25"/>
      <c r="L571" s="25"/>
      <c r="M571" s="25"/>
      <c r="N571" s="25"/>
      <c r="O571" t="s" s="73">
        <v>1265</v>
      </c>
      <c r="P571" t="s" s="73">
        <v>1264</v>
      </c>
      <c r="Q571" t="s" s="78">
        <v>9</v>
      </c>
      <c r="R571" s="79">
        <f>100*S571</f>
        <v>17.707852</v>
      </c>
      <c r="S571" s="80">
        <v>0.17707852</v>
      </c>
      <c r="T571" s="28"/>
      <c r="U571" s="29">
        <v>72303</v>
      </c>
      <c r="V571" s="29">
        <v>47606</v>
      </c>
      <c r="W571" s="29">
        <v>139</v>
      </c>
      <c r="X571" s="29">
        <v>3801</v>
      </c>
      <c r="Y571" s="29">
        <v>13775</v>
      </c>
      <c r="Z571" s="31">
        <f>100*Y571/$V571</f>
        <v>28.9354283073562</v>
      </c>
      <c r="AA571" s="29">
        <f>IF(Z571&gt;$V$8,1,0)</f>
        <v>0</v>
      </c>
      <c r="AB571" s="31">
        <f>IF($I571=Y$16,Z571,0)</f>
        <v>28.9354283073562</v>
      </c>
      <c r="AC571" s="29">
        <v>8430</v>
      </c>
      <c r="AD571" s="31">
        <f>100*AC571/$V571</f>
        <v>17.7078519514347</v>
      </c>
      <c r="AE571" s="29">
        <f>IF(AD571&gt;$V$8,1,0)</f>
        <v>0</v>
      </c>
      <c r="AF571" s="31">
        <f>IF($I571=AC$16,AD571,0)</f>
        <v>0</v>
      </c>
      <c r="AG571" s="29">
        <v>17576</v>
      </c>
      <c r="AH571" s="31">
        <f>100*AG571/$V571</f>
        <v>36.9197160021846</v>
      </c>
      <c r="AI571" s="29">
        <f>IF(AH571&gt;$V$8,1,0)</f>
        <v>0</v>
      </c>
      <c r="AJ571" s="31">
        <f>IF($I571=AG$16,AH571,0)</f>
        <v>0</v>
      </c>
      <c r="AK571" s="29">
        <v>5787</v>
      </c>
      <c r="AL571" s="31">
        <f>100*AK571/$V571</f>
        <v>12.1560307524262</v>
      </c>
      <c r="AM571" s="29">
        <f>IF(AL571&gt;$V$8,1,0)</f>
        <v>0</v>
      </c>
      <c r="AN571" s="31">
        <f>IF($I571=AK$16,AL571,0)</f>
        <v>0</v>
      </c>
      <c r="AO571" s="29">
        <v>1721</v>
      </c>
      <c r="AP571" s="31">
        <f>100*AO571/$V571</f>
        <v>3.61509053480654</v>
      </c>
      <c r="AQ571" s="29">
        <f>IF(AP571&gt;$V$8,1,0)</f>
        <v>0</v>
      </c>
      <c r="AR571" s="31">
        <f>IF($I571=AO$16,AP571,0)</f>
        <v>0</v>
      </c>
      <c r="AS571" s="29">
        <v>0</v>
      </c>
      <c r="AT571" s="31">
        <f>100*AS571/$V571</f>
        <v>0</v>
      </c>
      <c r="AU571" s="29">
        <f>IF(AT571&gt;$V$8,1,0)</f>
        <v>0</v>
      </c>
      <c r="AV571" s="31">
        <f>IF($I571=AS$16,AT571,0)</f>
        <v>0</v>
      </c>
      <c r="AW571" s="29">
        <v>0</v>
      </c>
      <c r="AX571" s="31">
        <f>100*AW571/$V571</f>
        <v>0</v>
      </c>
      <c r="AY571" s="29">
        <f>IF(AX571&gt;$V$8,1,0)</f>
        <v>0</v>
      </c>
      <c r="AZ571" s="31">
        <f>IF($I571=AW$16,AX571,0)</f>
        <v>0</v>
      </c>
      <c r="BA571" s="29">
        <v>0</v>
      </c>
      <c r="BB571" s="31">
        <f>100*BA571/$V571</f>
        <v>0</v>
      </c>
      <c r="BC571" s="29">
        <f>IF(BB571&gt;$V$8,1,0)</f>
        <v>0</v>
      </c>
      <c r="BD571" s="31">
        <f>IF($I571=BA$16,BB571,0)</f>
        <v>0</v>
      </c>
      <c r="BE571" s="29">
        <v>0</v>
      </c>
      <c r="BF571" s="31">
        <f>100*BE571/$V571</f>
        <v>0</v>
      </c>
      <c r="BG571" s="29">
        <f>IF(BF571&gt;$V$8,1,0)</f>
        <v>0</v>
      </c>
      <c r="BH571" s="31">
        <f>IF($I571=BE$16,BF571,0)</f>
        <v>0</v>
      </c>
      <c r="BI571" s="29">
        <v>0</v>
      </c>
      <c r="BJ571" s="31">
        <f>100*BI571/$V571</f>
        <v>0</v>
      </c>
      <c r="BK571" s="29">
        <f>IF(BJ571&gt;$V$8,1,0)</f>
        <v>0</v>
      </c>
      <c r="BL571" s="31">
        <f>IF($I571=BI$16,BJ571,0)</f>
        <v>0</v>
      </c>
      <c r="BM571" s="29">
        <v>0</v>
      </c>
      <c r="BN571" s="31">
        <f>100*BM571/$V571</f>
        <v>0</v>
      </c>
      <c r="BO571" s="29">
        <f>IF(BN571&gt;$V$8,1,0)</f>
        <v>0</v>
      </c>
      <c r="BP571" s="31">
        <f>IF($I571=BM$16,BN571,0)</f>
        <v>0</v>
      </c>
      <c r="BQ571" s="29">
        <v>0</v>
      </c>
      <c r="BR571" s="31">
        <f>100*BQ571/$V571</f>
        <v>0</v>
      </c>
      <c r="BS571" s="29">
        <f>IF(BR571&gt;$V$8,1,0)</f>
        <v>0</v>
      </c>
      <c r="BT571" s="31">
        <f>IF($I571=BQ$16,BR571,0)</f>
        <v>0</v>
      </c>
      <c r="BU571" s="29">
        <v>0</v>
      </c>
      <c r="BV571" s="31">
        <f>100*BU571/$V571</f>
        <v>0</v>
      </c>
      <c r="BW571" s="29">
        <f>IF(BV571&gt;$V$8,1,0)</f>
        <v>0</v>
      </c>
      <c r="BX571" s="31">
        <f>IF($I571=BU$16,BV571,0)</f>
        <v>0</v>
      </c>
      <c r="BY571" s="29">
        <v>0</v>
      </c>
      <c r="BZ571" s="29">
        <v>0</v>
      </c>
      <c r="CA571" s="28"/>
      <c r="CB571" s="20"/>
      <c r="CC571" s="21"/>
    </row>
    <row r="572" ht="15.75" customHeight="1">
      <c r="A572" t="s" s="32">
        <v>1266</v>
      </c>
      <c r="B572" t="s" s="71">
        <f>_xlfn.IFS(H572=0,F572,K572=1,I572,L572=1,Q572)</f>
        <v>5</v>
      </c>
      <c r="C572" s="72">
        <f>_xlfn.IFS(H572=0,G572,K572=1,J572,L572=1,R572)</f>
        <v>36.9094693028096</v>
      </c>
      <c r="D572" t="s" s="68">
        <v>1001</v>
      </c>
      <c r="E572" s="13"/>
      <c r="F572" t="s" s="74">
        <v>5</v>
      </c>
      <c r="G572" s="81">
        <f>Z572</f>
        <v>36.9094693028096</v>
      </c>
      <c r="H572" s="82">
        <f>K572+L572</f>
        <v>0</v>
      </c>
      <c r="I572" t="s" s="77">
        <v>9</v>
      </c>
      <c r="J572" s="81">
        <f>AF572</f>
        <v>32.3288241415193</v>
      </c>
      <c r="K572" s="13"/>
      <c r="L572" s="13"/>
      <c r="M572" s="13"/>
      <c r="N572" s="13"/>
      <c r="O572" t="s" s="68">
        <v>1267</v>
      </c>
      <c r="P572" t="s" s="68">
        <v>1266</v>
      </c>
      <c r="Q572" t="s" s="78">
        <v>17</v>
      </c>
      <c r="R572" s="83">
        <f>100*S572</f>
        <v>18.5702393</v>
      </c>
      <c r="S572" s="35">
        <v>0.185702393</v>
      </c>
      <c r="T572" s="16"/>
      <c r="U572" s="37">
        <v>75924</v>
      </c>
      <c r="V572" s="37">
        <v>48050</v>
      </c>
      <c r="W572" s="37">
        <v>181</v>
      </c>
      <c r="X572" s="37">
        <v>2201</v>
      </c>
      <c r="Y572" s="37">
        <v>17735</v>
      </c>
      <c r="Z572" s="38">
        <f>100*Y572/$V572</f>
        <v>36.9094693028096</v>
      </c>
      <c r="AA572" s="37">
        <f>IF(Z572&gt;$V$8,1,0)</f>
        <v>0</v>
      </c>
      <c r="AB572" s="38">
        <f>IF($I572=Y$16,Z572,0)</f>
        <v>0</v>
      </c>
      <c r="AC572" s="37">
        <v>15534</v>
      </c>
      <c r="AD572" s="38">
        <f>100*AC572/$V572</f>
        <v>32.3288241415193</v>
      </c>
      <c r="AE572" s="37">
        <f>IF(AD572&gt;$V$8,1,0)</f>
        <v>0</v>
      </c>
      <c r="AF572" s="38">
        <f>IF($I572=AC$16,AD572,0)</f>
        <v>32.3288241415193</v>
      </c>
      <c r="AG572" s="37">
        <v>2444</v>
      </c>
      <c r="AH572" s="38">
        <f>100*AG572/$V572</f>
        <v>5.08636836628512</v>
      </c>
      <c r="AI572" s="37">
        <f>IF(AH572&gt;$V$8,1,0)</f>
        <v>0</v>
      </c>
      <c r="AJ572" s="38">
        <f>IF($I572=AG$16,AH572,0)</f>
        <v>0</v>
      </c>
      <c r="AK572" s="37">
        <v>8923</v>
      </c>
      <c r="AL572" s="38">
        <f>100*AK572/$V572</f>
        <v>18.5702393340271</v>
      </c>
      <c r="AM572" s="37">
        <f>IF(AL572&gt;$V$8,1,0)</f>
        <v>0</v>
      </c>
      <c r="AN572" s="38">
        <f>IF($I572=AK$16,AL572,0)</f>
        <v>0</v>
      </c>
      <c r="AO572" s="37">
        <v>3414</v>
      </c>
      <c r="AP572" s="38">
        <f>100*AO572/$V572</f>
        <v>7.105098855359</v>
      </c>
      <c r="AQ572" s="37">
        <f>IF(AP572&gt;$V$8,1,0)</f>
        <v>0</v>
      </c>
      <c r="AR572" s="38">
        <f>IF($I572=AO$16,AP572,0)</f>
        <v>0</v>
      </c>
      <c r="AS572" s="37">
        <v>0</v>
      </c>
      <c r="AT572" s="38">
        <f>100*AS572/$V572</f>
        <v>0</v>
      </c>
      <c r="AU572" s="37">
        <f>IF(AT572&gt;$V$8,1,0)</f>
        <v>0</v>
      </c>
      <c r="AV572" s="38">
        <f>IF($I572=AS$16,AT572,0)</f>
        <v>0</v>
      </c>
      <c r="AW572" s="37">
        <v>0</v>
      </c>
      <c r="AX572" s="38">
        <f>100*AW572/$V572</f>
        <v>0</v>
      </c>
      <c r="AY572" s="37">
        <f>IF(AX572&gt;$V$8,1,0)</f>
        <v>0</v>
      </c>
      <c r="AZ572" s="38">
        <f>IF($I572=AW$16,AX572,0)</f>
        <v>0</v>
      </c>
      <c r="BA572" s="37">
        <v>0</v>
      </c>
      <c r="BB572" s="38">
        <f>100*BA572/$V572</f>
        <v>0</v>
      </c>
      <c r="BC572" s="37">
        <f>IF(BB572&gt;$V$8,1,0)</f>
        <v>0</v>
      </c>
      <c r="BD572" s="38">
        <f>IF($I572=BA$16,BB572,0)</f>
        <v>0</v>
      </c>
      <c r="BE572" s="37">
        <v>0</v>
      </c>
      <c r="BF572" s="38">
        <f>100*BE572/$V572</f>
        <v>0</v>
      </c>
      <c r="BG572" s="37">
        <f>IF(BF572&gt;$V$8,1,0)</f>
        <v>0</v>
      </c>
      <c r="BH572" s="38">
        <f>IF($I572=BE$16,BF572,0)</f>
        <v>0</v>
      </c>
      <c r="BI572" s="37">
        <v>0</v>
      </c>
      <c r="BJ572" s="38">
        <f>100*BI572/$V572</f>
        <v>0</v>
      </c>
      <c r="BK572" s="37">
        <f>IF(BJ572&gt;$V$8,1,0)</f>
        <v>0</v>
      </c>
      <c r="BL572" s="38">
        <f>IF($I572=BI$16,BJ572,0)</f>
        <v>0</v>
      </c>
      <c r="BM572" s="37">
        <v>0</v>
      </c>
      <c r="BN572" s="38">
        <f>100*BM572/$V572</f>
        <v>0</v>
      </c>
      <c r="BO572" s="37">
        <f>IF(BN572&gt;$V$8,1,0)</f>
        <v>0</v>
      </c>
      <c r="BP572" s="38">
        <f>IF($I572=BM$16,BN572,0)</f>
        <v>0</v>
      </c>
      <c r="BQ572" s="37">
        <v>0</v>
      </c>
      <c r="BR572" s="38">
        <f>100*BQ572/$V572</f>
        <v>0</v>
      </c>
      <c r="BS572" s="37">
        <f>IF(BR572&gt;$V$8,1,0)</f>
        <v>0</v>
      </c>
      <c r="BT572" s="38">
        <f>IF($I572=BQ$16,BR572,0)</f>
        <v>0</v>
      </c>
      <c r="BU572" s="37">
        <v>0</v>
      </c>
      <c r="BV572" s="38">
        <f>100*BU572/$V572</f>
        <v>0</v>
      </c>
      <c r="BW572" s="37">
        <f>IF(BV572&gt;$V$8,1,0)</f>
        <v>0</v>
      </c>
      <c r="BX572" s="38">
        <f>IF($I572=BU$16,BV572,0)</f>
        <v>0</v>
      </c>
      <c r="BY572" s="37">
        <v>0</v>
      </c>
      <c r="BZ572" s="37">
        <v>0</v>
      </c>
      <c r="CA572" s="16"/>
      <c r="CB572" s="20"/>
      <c r="CC572" s="21"/>
    </row>
    <row r="573" ht="15.75" customHeight="1">
      <c r="A573" t="s" s="32">
        <v>1268</v>
      </c>
      <c r="B573" t="s" s="71">
        <f>_xlfn.IFS(H573=0,F573,K573=1,I573,L573=1,Q573)</f>
        <v>13</v>
      </c>
      <c r="C573" s="72">
        <f>_xlfn.IFS(H573=0,G573,K573=1,J573,L573=1,R573)</f>
        <v>36.9066979312431</v>
      </c>
      <c r="D573" t="s" s="73">
        <v>1001</v>
      </c>
      <c r="E573" s="25"/>
      <c r="F573" t="s" s="74">
        <v>13</v>
      </c>
      <c r="G573" s="75">
        <f>AH573</f>
        <v>36.9066979312431</v>
      </c>
      <c r="H573" s="76">
        <f>K573+L573</f>
        <v>0</v>
      </c>
      <c r="I573" t="s" s="77">
        <v>5</v>
      </c>
      <c r="J573" s="75">
        <f>AB573</f>
        <v>28.1683748723573</v>
      </c>
      <c r="K573" s="25"/>
      <c r="L573" s="25"/>
      <c r="M573" s="25"/>
      <c r="N573" s="25"/>
      <c r="O573" t="s" s="73">
        <v>1269</v>
      </c>
      <c r="P573" t="s" s="73">
        <v>1268</v>
      </c>
      <c r="Q573" t="s" s="78">
        <v>9</v>
      </c>
      <c r="R573" s="79">
        <f>100*S573</f>
        <v>13.0819561</v>
      </c>
      <c r="S573" s="80">
        <v>0.130819561</v>
      </c>
      <c r="T573" s="28"/>
      <c r="U573" s="29">
        <v>78115</v>
      </c>
      <c r="V573" s="29">
        <v>52882</v>
      </c>
      <c r="W573" s="29">
        <v>138</v>
      </c>
      <c r="X573" s="29">
        <v>4621</v>
      </c>
      <c r="Y573" s="29">
        <v>14896</v>
      </c>
      <c r="Z573" s="31">
        <f>100*Y573/$V573</f>
        <v>28.1683748723573</v>
      </c>
      <c r="AA573" s="29">
        <f>IF(Z573&gt;$V$8,1,0)</f>
        <v>0</v>
      </c>
      <c r="AB573" s="31">
        <f>IF($I573=Y$16,Z573,0)</f>
        <v>28.1683748723573</v>
      </c>
      <c r="AC573" s="29">
        <v>6918</v>
      </c>
      <c r="AD573" s="31">
        <f>100*AC573/$V573</f>
        <v>13.0819560530994</v>
      </c>
      <c r="AE573" s="29">
        <f>IF(AD573&gt;$V$8,1,0)</f>
        <v>0</v>
      </c>
      <c r="AF573" s="31">
        <f>IF($I573=AC$16,AD573,0)</f>
        <v>0</v>
      </c>
      <c r="AG573" s="29">
        <v>19517</v>
      </c>
      <c r="AH573" s="31">
        <f>100*AG573/$V573</f>
        <v>36.9066979312431</v>
      </c>
      <c r="AI573" s="29">
        <f>IF(AH573&gt;$V$8,1,0)</f>
        <v>0</v>
      </c>
      <c r="AJ573" s="31">
        <f>IF($I573=AG$16,AH573,0)</f>
        <v>0</v>
      </c>
      <c r="AK573" s="29">
        <v>5673</v>
      </c>
      <c r="AL573" s="31">
        <f>100*AK573/$V573</f>
        <v>10.7276578041678</v>
      </c>
      <c r="AM573" s="29">
        <f>IF(AL573&gt;$V$8,1,0)</f>
        <v>0</v>
      </c>
      <c r="AN573" s="31">
        <f>IF($I573=AK$16,AL573,0)</f>
        <v>0</v>
      </c>
      <c r="AO573" s="29">
        <v>2663</v>
      </c>
      <c r="AP573" s="31">
        <f>100*AO573/$V573</f>
        <v>5.03573994932113</v>
      </c>
      <c r="AQ573" s="29">
        <f>IF(AP573&gt;$V$8,1,0)</f>
        <v>0</v>
      </c>
      <c r="AR573" s="31">
        <f>IF($I573=AO$16,AP573,0)</f>
        <v>0</v>
      </c>
      <c r="AS573" s="29">
        <v>0</v>
      </c>
      <c r="AT573" s="31">
        <f>100*AS573/$V573</f>
        <v>0</v>
      </c>
      <c r="AU573" s="29">
        <f>IF(AT573&gt;$V$8,1,0)</f>
        <v>0</v>
      </c>
      <c r="AV573" s="31">
        <f>IF($I573=AS$16,AT573,0)</f>
        <v>0</v>
      </c>
      <c r="AW573" s="29">
        <v>0</v>
      </c>
      <c r="AX573" s="31">
        <f>100*AW573/$V573</f>
        <v>0</v>
      </c>
      <c r="AY573" s="29">
        <f>IF(AX573&gt;$V$8,1,0)</f>
        <v>0</v>
      </c>
      <c r="AZ573" s="31">
        <f>IF($I573=AW$16,AX573,0)</f>
        <v>0</v>
      </c>
      <c r="BA573" s="29">
        <v>0</v>
      </c>
      <c r="BB573" s="31">
        <f>100*BA573/$V573</f>
        <v>0</v>
      </c>
      <c r="BC573" s="29">
        <f>IF(BB573&gt;$V$8,1,0)</f>
        <v>0</v>
      </c>
      <c r="BD573" s="31">
        <f>IF($I573=BA$16,BB573,0)</f>
        <v>0</v>
      </c>
      <c r="BE573" s="29">
        <v>0</v>
      </c>
      <c r="BF573" s="31">
        <f>100*BE573/$V573</f>
        <v>0</v>
      </c>
      <c r="BG573" s="29">
        <f>IF(BF573&gt;$V$8,1,0)</f>
        <v>0</v>
      </c>
      <c r="BH573" s="31">
        <f>IF($I573=BE$16,BF573,0)</f>
        <v>0</v>
      </c>
      <c r="BI573" s="29">
        <v>0</v>
      </c>
      <c r="BJ573" s="31">
        <f>100*BI573/$V573</f>
        <v>0</v>
      </c>
      <c r="BK573" s="29">
        <f>IF(BJ573&gt;$V$8,1,0)</f>
        <v>0</v>
      </c>
      <c r="BL573" s="31">
        <f>IF($I573=BI$16,BJ573,0)</f>
        <v>0</v>
      </c>
      <c r="BM573" s="29">
        <v>0</v>
      </c>
      <c r="BN573" s="31">
        <f>100*BM573/$V573</f>
        <v>0</v>
      </c>
      <c r="BO573" s="29">
        <f>IF(BN573&gt;$V$8,1,0)</f>
        <v>0</v>
      </c>
      <c r="BP573" s="31">
        <f>IF($I573=BM$16,BN573,0)</f>
        <v>0</v>
      </c>
      <c r="BQ573" s="29">
        <v>0</v>
      </c>
      <c r="BR573" s="31">
        <f>100*BQ573/$V573</f>
        <v>0</v>
      </c>
      <c r="BS573" s="29">
        <f>IF(BR573&gt;$V$8,1,0)</f>
        <v>0</v>
      </c>
      <c r="BT573" s="31">
        <f>IF($I573=BQ$16,BR573,0)</f>
        <v>0</v>
      </c>
      <c r="BU573" s="29">
        <v>0</v>
      </c>
      <c r="BV573" s="31">
        <f>100*BU573/$V573</f>
        <v>0</v>
      </c>
      <c r="BW573" s="29">
        <f>IF(BV573&gt;$V$8,1,0)</f>
        <v>0</v>
      </c>
      <c r="BX573" s="31">
        <f>IF($I573=BU$16,BV573,0)</f>
        <v>0</v>
      </c>
      <c r="BY573" s="29">
        <v>0</v>
      </c>
      <c r="BZ573" s="29">
        <v>0</v>
      </c>
      <c r="CA573" s="28"/>
      <c r="CB573" s="20"/>
      <c r="CC573" s="21"/>
    </row>
    <row r="574" ht="15.75" customHeight="1">
      <c r="A574" t="s" s="32">
        <v>1270</v>
      </c>
      <c r="B574" t="s" s="71">
        <f>_xlfn.IFS(H574=0,F574,K574=1,I574,L574=1,Q574)</f>
        <v>5</v>
      </c>
      <c r="C574" s="72">
        <f>_xlfn.IFS(H574=0,G574,K574=1,J574,L574=1,R574)</f>
        <v>36.8085304525982</v>
      </c>
      <c r="D574" t="s" s="68">
        <v>1001</v>
      </c>
      <c r="E574" s="13"/>
      <c r="F574" t="s" s="74">
        <v>5</v>
      </c>
      <c r="G574" s="81">
        <f>Z574</f>
        <v>36.8085304525982</v>
      </c>
      <c r="H574" s="82">
        <f>K574+L574</f>
        <v>0</v>
      </c>
      <c r="I574" t="s" s="77">
        <v>9</v>
      </c>
      <c r="J574" s="81">
        <f>AF574</f>
        <v>30.1545911715403</v>
      </c>
      <c r="K574" s="13"/>
      <c r="L574" s="13"/>
      <c r="M574" s="13"/>
      <c r="N574" s="13"/>
      <c r="O574" t="s" s="68">
        <v>1271</v>
      </c>
      <c r="P574" t="s" s="68">
        <v>1270</v>
      </c>
      <c r="Q574" t="s" s="78">
        <v>17</v>
      </c>
      <c r="R574" s="83">
        <f>100*S574</f>
        <v>20.4460793</v>
      </c>
      <c r="S574" s="35">
        <v>0.204460793</v>
      </c>
      <c r="T574" s="16"/>
      <c r="U574" s="37">
        <v>75210</v>
      </c>
      <c r="V574" s="37">
        <v>42952</v>
      </c>
      <c r="W574" s="37">
        <v>142</v>
      </c>
      <c r="X574" s="37">
        <v>2858</v>
      </c>
      <c r="Y574" s="37">
        <v>15810</v>
      </c>
      <c r="Z574" s="38">
        <f>100*Y574/$V574</f>
        <v>36.8085304525982</v>
      </c>
      <c r="AA574" s="37">
        <f>IF(Z574&gt;$V$8,1,0)</f>
        <v>0</v>
      </c>
      <c r="AB574" s="38">
        <f>IF($I574=Y$16,Z574,0)</f>
        <v>0</v>
      </c>
      <c r="AC574" s="37">
        <v>12952</v>
      </c>
      <c r="AD574" s="38">
        <f>100*AC574/$V574</f>
        <v>30.1545911715403</v>
      </c>
      <c r="AE574" s="37">
        <f>IF(AD574&gt;$V$8,1,0)</f>
        <v>0</v>
      </c>
      <c r="AF574" s="38">
        <f>IF($I574=AC$16,AD574,0)</f>
        <v>30.1545911715403</v>
      </c>
      <c r="AG574" s="37">
        <v>2688</v>
      </c>
      <c r="AH574" s="38">
        <f>100*AG574/$V574</f>
        <v>6.25814863102999</v>
      </c>
      <c r="AI574" s="37">
        <f>IF(AH574&gt;$V$8,1,0)</f>
        <v>0</v>
      </c>
      <c r="AJ574" s="38">
        <f>IF($I574=AG$16,AH574,0)</f>
        <v>0</v>
      </c>
      <c r="AK574" s="37">
        <v>8782</v>
      </c>
      <c r="AL574" s="38">
        <f>100*AK574/$V574</f>
        <v>20.4460793443844</v>
      </c>
      <c r="AM574" s="37">
        <f>IF(AL574&gt;$V$8,1,0)</f>
        <v>0</v>
      </c>
      <c r="AN574" s="38">
        <f>IF($I574=AK$16,AL574,0)</f>
        <v>0</v>
      </c>
      <c r="AO574" s="37">
        <v>2461</v>
      </c>
      <c r="AP574" s="38">
        <f>100*AO574/$V574</f>
        <v>5.72965170422798</v>
      </c>
      <c r="AQ574" s="37">
        <f>IF(AP574&gt;$V$8,1,0)</f>
        <v>0</v>
      </c>
      <c r="AR574" s="38">
        <f>IF($I574=AO$16,AP574,0)</f>
        <v>0</v>
      </c>
      <c r="AS574" s="37">
        <v>0</v>
      </c>
      <c r="AT574" s="38">
        <f>100*AS574/$V574</f>
        <v>0</v>
      </c>
      <c r="AU574" s="37">
        <f>IF(AT574&gt;$V$8,1,0)</f>
        <v>0</v>
      </c>
      <c r="AV574" s="38">
        <f>IF($I574=AS$16,AT574,0)</f>
        <v>0</v>
      </c>
      <c r="AW574" s="37">
        <v>0</v>
      </c>
      <c r="AX574" s="38">
        <f>100*AW574/$V574</f>
        <v>0</v>
      </c>
      <c r="AY574" s="37">
        <f>IF(AX574&gt;$V$8,1,0)</f>
        <v>0</v>
      </c>
      <c r="AZ574" s="38">
        <f>IF($I574=AW$16,AX574,0)</f>
        <v>0</v>
      </c>
      <c r="BA574" s="37">
        <v>0</v>
      </c>
      <c r="BB574" s="38">
        <f>100*BA574/$V574</f>
        <v>0</v>
      </c>
      <c r="BC574" s="37">
        <f>IF(BB574&gt;$V$8,1,0)</f>
        <v>0</v>
      </c>
      <c r="BD574" s="38">
        <f>IF($I574=BA$16,BB574,0)</f>
        <v>0</v>
      </c>
      <c r="BE574" s="37">
        <v>0</v>
      </c>
      <c r="BF574" s="38">
        <f>100*BE574/$V574</f>
        <v>0</v>
      </c>
      <c r="BG574" s="37">
        <f>IF(BF574&gt;$V$8,1,0)</f>
        <v>0</v>
      </c>
      <c r="BH574" s="38">
        <f>IF($I574=BE$16,BF574,0)</f>
        <v>0</v>
      </c>
      <c r="BI574" s="37">
        <v>0</v>
      </c>
      <c r="BJ574" s="38">
        <f>100*BI574/$V574</f>
        <v>0</v>
      </c>
      <c r="BK574" s="37">
        <f>IF(BJ574&gt;$V$8,1,0)</f>
        <v>0</v>
      </c>
      <c r="BL574" s="38">
        <f>IF($I574=BI$16,BJ574,0)</f>
        <v>0</v>
      </c>
      <c r="BM574" s="37">
        <v>0</v>
      </c>
      <c r="BN574" s="38">
        <f>100*BM574/$V574</f>
        <v>0</v>
      </c>
      <c r="BO574" s="37">
        <f>IF(BN574&gt;$V$8,1,0)</f>
        <v>0</v>
      </c>
      <c r="BP574" s="38">
        <f>IF($I574=BM$16,BN574,0)</f>
        <v>0</v>
      </c>
      <c r="BQ574" s="37">
        <v>0</v>
      </c>
      <c r="BR574" s="38">
        <f>100*BQ574/$V574</f>
        <v>0</v>
      </c>
      <c r="BS574" s="37">
        <f>IF(BR574&gt;$V$8,1,0)</f>
        <v>0</v>
      </c>
      <c r="BT574" s="38">
        <f>IF($I574=BQ$16,BR574,0)</f>
        <v>0</v>
      </c>
      <c r="BU574" s="37">
        <v>0</v>
      </c>
      <c r="BV574" s="38">
        <f>100*BU574/$V574</f>
        <v>0</v>
      </c>
      <c r="BW574" s="37">
        <f>IF(BV574&gt;$V$8,1,0)</f>
        <v>0</v>
      </c>
      <c r="BX574" s="38">
        <f>IF($I574=BU$16,BV574,0)</f>
        <v>0</v>
      </c>
      <c r="BY574" s="37">
        <v>0</v>
      </c>
      <c r="BZ574" s="37">
        <v>0</v>
      </c>
      <c r="CA574" s="16"/>
      <c r="CB574" s="20"/>
      <c r="CC574" s="21"/>
    </row>
    <row r="575" ht="19.95" customHeight="1">
      <c r="A575" t="s" s="32">
        <v>1272</v>
      </c>
      <c r="B575" t="s" s="71">
        <f>_xlfn.IFS(H575=0,F575,K575=1,I575,L575=1,Q575)</f>
        <v>5</v>
      </c>
      <c r="C575" s="72">
        <f>_xlfn.IFS(H575=0,G575,K575=1,J575,L575=1,R575)</f>
        <v>36.7301949938877</v>
      </c>
      <c r="D575" t="s" s="73">
        <v>1001</v>
      </c>
      <c r="E575" s="25"/>
      <c r="F575" t="s" s="74">
        <v>5</v>
      </c>
      <c r="G575" s="75">
        <f>Z575</f>
        <v>36.7301949938877</v>
      </c>
      <c r="H575" s="76">
        <f>K575+L575</f>
        <v>0</v>
      </c>
      <c r="I575" t="s" s="77">
        <v>13</v>
      </c>
      <c r="J575" s="75">
        <f>AJ575</f>
        <v>25.8281729092767</v>
      </c>
      <c r="K575" s="25"/>
      <c r="L575" s="25"/>
      <c r="M575" s="25"/>
      <c r="N575" s="25"/>
      <c r="O575" t="s" s="73">
        <v>1273</v>
      </c>
      <c r="P575" t="s" s="73">
        <v>1272</v>
      </c>
      <c r="Q575" t="s" s="78">
        <v>17</v>
      </c>
      <c r="R575" s="79">
        <f>100*S575</f>
        <v>18.719814</v>
      </c>
      <c r="S575" s="80">
        <v>0.18719814</v>
      </c>
      <c r="T575" s="28"/>
      <c r="U575" s="29">
        <v>73708</v>
      </c>
      <c r="V575" s="29">
        <v>49899</v>
      </c>
      <c r="W575" s="29">
        <v>151</v>
      </c>
      <c r="X575" s="29">
        <v>5440</v>
      </c>
      <c r="Y575" s="29">
        <v>18328</v>
      </c>
      <c r="Z575" s="31">
        <f>100*Y575/$V575</f>
        <v>36.7301949938877</v>
      </c>
      <c r="AA575" s="29">
        <f>IF(Z575&gt;$V$8,1,0)</f>
        <v>0</v>
      </c>
      <c r="AB575" s="31">
        <f>IF($I575=Y$16,Z575,0)</f>
        <v>0</v>
      </c>
      <c r="AC575" s="29">
        <v>6802</v>
      </c>
      <c r="AD575" s="31">
        <f>100*AC575/$V575</f>
        <v>13.6315357021183</v>
      </c>
      <c r="AE575" s="29">
        <f>IF(AD575&gt;$V$8,1,0)</f>
        <v>0</v>
      </c>
      <c r="AF575" s="31">
        <f>IF($I575=AC$16,AD575,0)</f>
        <v>0</v>
      </c>
      <c r="AG575" s="29">
        <v>12888</v>
      </c>
      <c r="AH575" s="31">
        <f>100*AG575/$V575</f>
        <v>25.8281729092767</v>
      </c>
      <c r="AI575" s="29">
        <f>IF(AH575&gt;$V$8,1,0)</f>
        <v>0</v>
      </c>
      <c r="AJ575" s="31">
        <f>IF($I575=AG$16,AH575,0)</f>
        <v>25.8281729092767</v>
      </c>
      <c r="AK575" s="29">
        <v>9341</v>
      </c>
      <c r="AL575" s="31">
        <f>100*AK575/$V575</f>
        <v>18.7198140243291</v>
      </c>
      <c r="AM575" s="29">
        <f>IF(AL575&gt;$V$8,1,0)</f>
        <v>0</v>
      </c>
      <c r="AN575" s="31">
        <f>IF($I575=AK$16,AL575,0)</f>
        <v>0</v>
      </c>
      <c r="AO575" s="29">
        <v>2033</v>
      </c>
      <c r="AP575" s="31">
        <f>100*AO575/$V575</f>
        <v>4.07422994448787</v>
      </c>
      <c r="AQ575" s="29">
        <f>IF(AP575&gt;$V$8,1,0)</f>
        <v>0</v>
      </c>
      <c r="AR575" s="31">
        <f>IF($I575=AO$16,AP575,0)</f>
        <v>0</v>
      </c>
      <c r="AS575" s="29">
        <v>0</v>
      </c>
      <c r="AT575" s="31">
        <f>100*AS575/$V575</f>
        <v>0</v>
      </c>
      <c r="AU575" s="29">
        <f>IF(AT575&gt;$V$8,1,0)</f>
        <v>0</v>
      </c>
      <c r="AV575" s="31">
        <f>IF($I575=AS$16,AT575,0)</f>
        <v>0</v>
      </c>
      <c r="AW575" s="29">
        <v>0</v>
      </c>
      <c r="AX575" s="31">
        <f>100*AW575/$V575</f>
        <v>0</v>
      </c>
      <c r="AY575" s="29">
        <f>IF(AX575&gt;$V$8,1,0)</f>
        <v>0</v>
      </c>
      <c r="AZ575" s="31">
        <f>IF($I575=AW$16,AX575,0)</f>
        <v>0</v>
      </c>
      <c r="BA575" s="29">
        <v>0</v>
      </c>
      <c r="BB575" s="31">
        <f>100*BA575/$V575</f>
        <v>0</v>
      </c>
      <c r="BC575" s="29">
        <f>IF(BB575&gt;$V$8,1,0)</f>
        <v>0</v>
      </c>
      <c r="BD575" s="31">
        <f>IF($I575=BA$16,BB575,0)</f>
        <v>0</v>
      </c>
      <c r="BE575" s="29">
        <v>0</v>
      </c>
      <c r="BF575" s="31">
        <f>100*BE575/$V575</f>
        <v>0</v>
      </c>
      <c r="BG575" s="29">
        <f>IF(BF575&gt;$V$8,1,0)</f>
        <v>0</v>
      </c>
      <c r="BH575" s="31">
        <f>IF($I575=BE$16,BF575,0)</f>
        <v>0</v>
      </c>
      <c r="BI575" s="29">
        <v>0</v>
      </c>
      <c r="BJ575" s="31">
        <f>100*BI575/$V575</f>
        <v>0</v>
      </c>
      <c r="BK575" s="29">
        <f>IF(BJ575&gt;$V$8,1,0)</f>
        <v>0</v>
      </c>
      <c r="BL575" s="31">
        <f>IF($I575=BI$16,BJ575,0)</f>
        <v>0</v>
      </c>
      <c r="BM575" s="29">
        <v>0</v>
      </c>
      <c r="BN575" s="31">
        <f>100*BM575/$V575</f>
        <v>0</v>
      </c>
      <c r="BO575" s="29">
        <f>IF(BN575&gt;$V$8,1,0)</f>
        <v>0</v>
      </c>
      <c r="BP575" s="31">
        <f>IF($I575=BM$16,BN575,0)</f>
        <v>0</v>
      </c>
      <c r="BQ575" s="29">
        <v>0</v>
      </c>
      <c r="BR575" s="31">
        <f>100*BQ575/$V575</f>
        <v>0</v>
      </c>
      <c r="BS575" s="29">
        <f>IF(BR575&gt;$V$8,1,0)</f>
        <v>0</v>
      </c>
      <c r="BT575" s="31">
        <f>IF($I575=BQ$16,BR575,0)</f>
        <v>0</v>
      </c>
      <c r="BU575" s="29">
        <v>0</v>
      </c>
      <c r="BV575" s="31">
        <f>100*BU575/$V575</f>
        <v>0</v>
      </c>
      <c r="BW575" s="29">
        <f>IF(BV575&gt;$V$8,1,0)</f>
        <v>0</v>
      </c>
      <c r="BX575" s="31">
        <f>IF($I575=BU$16,BV575,0)</f>
        <v>0</v>
      </c>
      <c r="BY575" s="29">
        <v>0</v>
      </c>
      <c r="BZ575" s="29">
        <v>0</v>
      </c>
      <c r="CA575" s="28"/>
      <c r="CB575" s="20"/>
      <c r="CC575" s="21"/>
    </row>
    <row r="576" ht="15.75" customHeight="1">
      <c r="A576" t="s" s="32">
        <v>1274</v>
      </c>
      <c r="B576" t="s" s="71">
        <f>_xlfn.IFS(H576=0,F576,K576=1,I576,L576=1,Q576)</f>
        <v>5</v>
      </c>
      <c r="C576" s="72">
        <f>_xlfn.IFS(H576=0,G576,K576=1,J576,L576=1,R576)</f>
        <v>36.6858396093685</v>
      </c>
      <c r="D576" t="s" s="68">
        <v>1001</v>
      </c>
      <c r="E576" s="13"/>
      <c r="F576" t="s" s="74">
        <v>5</v>
      </c>
      <c r="G576" s="81">
        <f>Z576</f>
        <v>36.6858396093685</v>
      </c>
      <c r="H576" s="82">
        <f>K576+L576</f>
        <v>0</v>
      </c>
      <c r="I576" t="s" s="77">
        <v>17</v>
      </c>
      <c r="J576" s="81">
        <f>AN576</f>
        <v>24.3130844988827</v>
      </c>
      <c r="K576" s="13"/>
      <c r="L576" s="13"/>
      <c r="M576" s="13"/>
      <c r="N576" s="13"/>
      <c r="O576" t="s" s="68">
        <v>1275</v>
      </c>
      <c r="P576" t="s" s="68">
        <v>1274</v>
      </c>
      <c r="Q576" t="s" s="78">
        <v>9</v>
      </c>
      <c r="R576" s="83">
        <f>100*S576</f>
        <v>22.9289084</v>
      </c>
      <c r="S576" s="35">
        <v>0.229289084</v>
      </c>
      <c r="T576" s="16"/>
      <c r="U576" s="37">
        <v>75352</v>
      </c>
      <c r="V576" s="37">
        <v>48332</v>
      </c>
      <c r="W576" s="37">
        <v>169</v>
      </c>
      <c r="X576" s="37">
        <v>5980</v>
      </c>
      <c r="Y576" s="37">
        <v>17731</v>
      </c>
      <c r="Z576" s="38">
        <f>100*Y576/$V576</f>
        <v>36.6858396093685</v>
      </c>
      <c r="AA576" s="37">
        <f>IF(Z576&gt;$V$8,1,0)</f>
        <v>0</v>
      </c>
      <c r="AB576" s="38">
        <f>IF($I576=Y$16,Z576,0)</f>
        <v>0</v>
      </c>
      <c r="AC576" s="37">
        <v>11082</v>
      </c>
      <c r="AD576" s="38">
        <f>100*AC576/$V576</f>
        <v>22.9289083836795</v>
      </c>
      <c r="AE576" s="37">
        <f>IF(AD576&gt;$V$8,1,0)</f>
        <v>0</v>
      </c>
      <c r="AF576" s="38">
        <f>IF($I576=AC$16,AD576,0)</f>
        <v>0</v>
      </c>
      <c r="AG576" s="37">
        <v>5809</v>
      </c>
      <c r="AH576" s="38">
        <f>100*AG576/$V576</f>
        <v>12.0189522469585</v>
      </c>
      <c r="AI576" s="37">
        <f>IF(AH576&gt;$V$8,1,0)</f>
        <v>0</v>
      </c>
      <c r="AJ576" s="38">
        <f>IF($I576=AG$16,AH576,0)</f>
        <v>0</v>
      </c>
      <c r="AK576" s="37">
        <v>11751</v>
      </c>
      <c r="AL576" s="38">
        <f>100*AK576/$V576</f>
        <v>24.3130844988827</v>
      </c>
      <c r="AM576" s="37">
        <f>IF(AL576&gt;$V$8,1,0)</f>
        <v>0</v>
      </c>
      <c r="AN576" s="38">
        <f>IF($I576=AK$16,AL576,0)</f>
        <v>24.3130844988827</v>
      </c>
      <c r="AO576" s="37">
        <v>1770</v>
      </c>
      <c r="AP576" s="38">
        <f>100*AO576/$V576</f>
        <v>3.6621699908963</v>
      </c>
      <c r="AQ576" s="37">
        <f>IF(AP576&gt;$V$8,1,0)</f>
        <v>0</v>
      </c>
      <c r="AR576" s="38">
        <f>IF($I576=AO$16,AP576,0)</f>
        <v>0</v>
      </c>
      <c r="AS576" s="37">
        <v>0</v>
      </c>
      <c r="AT576" s="38">
        <f>100*AS576/$V576</f>
        <v>0</v>
      </c>
      <c r="AU576" s="37">
        <f>IF(AT576&gt;$V$8,1,0)</f>
        <v>0</v>
      </c>
      <c r="AV576" s="38">
        <f>IF($I576=AS$16,AT576,0)</f>
        <v>0</v>
      </c>
      <c r="AW576" s="37">
        <v>0</v>
      </c>
      <c r="AX576" s="38">
        <f>100*AW576/$V576</f>
        <v>0</v>
      </c>
      <c r="AY576" s="37">
        <f>IF(AX576&gt;$V$8,1,0)</f>
        <v>0</v>
      </c>
      <c r="AZ576" s="38">
        <f>IF($I576=AW$16,AX576,0)</f>
        <v>0</v>
      </c>
      <c r="BA576" s="37">
        <v>0</v>
      </c>
      <c r="BB576" s="38">
        <f>100*BA576/$V576</f>
        <v>0</v>
      </c>
      <c r="BC576" s="37">
        <f>IF(BB576&gt;$V$8,1,0)</f>
        <v>0</v>
      </c>
      <c r="BD576" s="38">
        <f>IF($I576=BA$16,BB576,0)</f>
        <v>0</v>
      </c>
      <c r="BE576" s="37">
        <v>0</v>
      </c>
      <c r="BF576" s="38">
        <f>100*BE576/$V576</f>
        <v>0</v>
      </c>
      <c r="BG576" s="37">
        <f>IF(BF576&gt;$V$8,1,0)</f>
        <v>0</v>
      </c>
      <c r="BH576" s="38">
        <f>IF($I576=BE$16,BF576,0)</f>
        <v>0</v>
      </c>
      <c r="BI576" s="37">
        <v>0</v>
      </c>
      <c r="BJ576" s="38">
        <f>100*BI576/$V576</f>
        <v>0</v>
      </c>
      <c r="BK576" s="37">
        <f>IF(BJ576&gt;$V$8,1,0)</f>
        <v>0</v>
      </c>
      <c r="BL576" s="38">
        <f>IF($I576=BI$16,BJ576,0)</f>
        <v>0</v>
      </c>
      <c r="BM576" s="37">
        <v>0</v>
      </c>
      <c r="BN576" s="38">
        <f>100*BM576/$V576</f>
        <v>0</v>
      </c>
      <c r="BO576" s="37">
        <f>IF(BN576&gt;$V$8,1,0)</f>
        <v>0</v>
      </c>
      <c r="BP576" s="38">
        <f>IF($I576=BM$16,BN576,0)</f>
        <v>0</v>
      </c>
      <c r="BQ576" s="37">
        <v>0</v>
      </c>
      <c r="BR576" s="38">
        <f>100*BQ576/$V576</f>
        <v>0</v>
      </c>
      <c r="BS576" s="37">
        <f>IF(BR576&gt;$V$8,1,0)</f>
        <v>0</v>
      </c>
      <c r="BT576" s="38">
        <f>IF($I576=BQ$16,BR576,0)</f>
        <v>0</v>
      </c>
      <c r="BU576" s="37">
        <v>0</v>
      </c>
      <c r="BV576" s="38">
        <f>100*BU576/$V576</f>
        <v>0</v>
      </c>
      <c r="BW576" s="37">
        <f>IF(BV576&gt;$V$8,1,0)</f>
        <v>0</v>
      </c>
      <c r="BX576" s="38">
        <f>IF($I576=BU$16,BV576,0)</f>
        <v>0</v>
      </c>
      <c r="BY576" s="37">
        <v>0</v>
      </c>
      <c r="BZ576" s="37">
        <v>0</v>
      </c>
      <c r="CA576" s="16"/>
      <c r="CB576" s="20"/>
      <c r="CC576" s="21"/>
    </row>
    <row r="577" ht="15.75" customHeight="1">
      <c r="A577" t="s" s="32">
        <v>1276</v>
      </c>
      <c r="B577" t="s" s="71">
        <f>_xlfn.IFS(H577=0,F577,K577=1,I577,L577=1,Q577)</f>
        <v>5</v>
      </c>
      <c r="C577" s="72">
        <f>_xlfn.IFS(H577=0,G577,K577=1,J577,L577=1,R577)</f>
        <v>36.6483505424391</v>
      </c>
      <c r="D577" t="s" s="73">
        <v>1001</v>
      </c>
      <c r="E577" s="25"/>
      <c r="F577" t="s" s="74">
        <v>5</v>
      </c>
      <c r="G577" s="75">
        <f>Z577</f>
        <v>36.6483505424391</v>
      </c>
      <c r="H577" s="76">
        <f>K577+L577</f>
        <v>0</v>
      </c>
      <c r="I577" t="s" s="77">
        <v>13</v>
      </c>
      <c r="J577" s="75">
        <f>AJ577</f>
        <v>33.450073465773</v>
      </c>
      <c r="K577" s="25"/>
      <c r="L577" s="25"/>
      <c r="M577" s="25"/>
      <c r="N577" s="25"/>
      <c r="O577" t="s" s="73">
        <v>1277</v>
      </c>
      <c r="P577" t="s" s="73">
        <v>1276</v>
      </c>
      <c r="Q577" t="s" s="78">
        <v>17</v>
      </c>
      <c r="R577" s="79">
        <f>100*S577</f>
        <v>15.8887346</v>
      </c>
      <c r="S577" s="80">
        <v>0.158887346</v>
      </c>
      <c r="T577" s="28"/>
      <c r="U577" s="29">
        <v>72690</v>
      </c>
      <c r="V577" s="29">
        <v>49683</v>
      </c>
      <c r="W577" s="29">
        <v>153</v>
      </c>
      <c r="X577" s="29">
        <v>1589</v>
      </c>
      <c r="Y577" s="29">
        <v>18208</v>
      </c>
      <c r="Z577" s="31">
        <f>100*Y577/$V577</f>
        <v>36.6483505424391</v>
      </c>
      <c r="AA577" s="29">
        <f>IF(Z577&gt;$V$8,1,0)</f>
        <v>0</v>
      </c>
      <c r="AB577" s="31">
        <f>IF($I577=Y$16,Z577,0)</f>
        <v>0</v>
      </c>
      <c r="AC577" s="29">
        <v>4370</v>
      </c>
      <c r="AD577" s="31">
        <f>100*AC577/$V577</f>
        <v>8.79576515105771</v>
      </c>
      <c r="AE577" s="29">
        <f>IF(AD577&gt;$V$8,1,0)</f>
        <v>0</v>
      </c>
      <c r="AF577" s="31">
        <f>IF($I577=AC$16,AD577,0)</f>
        <v>0</v>
      </c>
      <c r="AG577" s="29">
        <v>16619</v>
      </c>
      <c r="AH577" s="31">
        <f>100*AG577/$V577</f>
        <v>33.450073465773</v>
      </c>
      <c r="AI577" s="29">
        <f>IF(AH577&gt;$V$8,1,0)</f>
        <v>0</v>
      </c>
      <c r="AJ577" s="31">
        <f>IF($I577=AG$16,AH577,0)</f>
        <v>33.450073465773</v>
      </c>
      <c r="AK577" s="29">
        <v>7894</v>
      </c>
      <c r="AL577" s="31">
        <f>100*AK577/$V577</f>
        <v>15.8887345772196</v>
      </c>
      <c r="AM577" s="29">
        <f>IF(AL577&gt;$V$8,1,0)</f>
        <v>0</v>
      </c>
      <c r="AN577" s="31">
        <f>IF($I577=AK$16,AL577,0)</f>
        <v>0</v>
      </c>
      <c r="AO577" s="29">
        <v>2082</v>
      </c>
      <c r="AP577" s="31">
        <f>100*AO577/$V577</f>
        <v>4.19056820240324</v>
      </c>
      <c r="AQ577" s="29">
        <f>IF(AP577&gt;$V$8,1,0)</f>
        <v>0</v>
      </c>
      <c r="AR577" s="31">
        <f>IF($I577=AO$16,AP577,0)</f>
        <v>0</v>
      </c>
      <c r="AS577" s="29">
        <v>0</v>
      </c>
      <c r="AT577" s="31">
        <f>100*AS577/$V577</f>
        <v>0</v>
      </c>
      <c r="AU577" s="29">
        <f>IF(AT577&gt;$V$8,1,0)</f>
        <v>0</v>
      </c>
      <c r="AV577" s="31">
        <f>IF($I577=AS$16,AT577,0)</f>
        <v>0</v>
      </c>
      <c r="AW577" s="29">
        <v>0</v>
      </c>
      <c r="AX577" s="31">
        <f>100*AW577/$V577</f>
        <v>0</v>
      </c>
      <c r="AY577" s="29">
        <f>IF(AX577&gt;$V$8,1,0)</f>
        <v>0</v>
      </c>
      <c r="AZ577" s="31">
        <f>IF($I577=AW$16,AX577,0)</f>
        <v>0</v>
      </c>
      <c r="BA577" s="29">
        <v>0</v>
      </c>
      <c r="BB577" s="31">
        <f>100*BA577/$V577</f>
        <v>0</v>
      </c>
      <c r="BC577" s="29">
        <f>IF(BB577&gt;$V$8,1,0)</f>
        <v>0</v>
      </c>
      <c r="BD577" s="31">
        <f>IF($I577=BA$16,BB577,0)</f>
        <v>0</v>
      </c>
      <c r="BE577" s="29">
        <v>0</v>
      </c>
      <c r="BF577" s="31">
        <f>100*BE577/$V577</f>
        <v>0</v>
      </c>
      <c r="BG577" s="29">
        <f>IF(BF577&gt;$V$8,1,0)</f>
        <v>0</v>
      </c>
      <c r="BH577" s="31">
        <f>IF($I577=BE$16,BF577,0)</f>
        <v>0</v>
      </c>
      <c r="BI577" s="29">
        <v>0</v>
      </c>
      <c r="BJ577" s="31">
        <f>100*BI577/$V577</f>
        <v>0</v>
      </c>
      <c r="BK577" s="29">
        <f>IF(BJ577&gt;$V$8,1,0)</f>
        <v>0</v>
      </c>
      <c r="BL577" s="31">
        <f>IF($I577=BI$16,BJ577,0)</f>
        <v>0</v>
      </c>
      <c r="BM577" s="29">
        <v>0</v>
      </c>
      <c r="BN577" s="31">
        <f>100*BM577/$V577</f>
        <v>0</v>
      </c>
      <c r="BO577" s="29">
        <f>IF(BN577&gt;$V$8,1,0)</f>
        <v>0</v>
      </c>
      <c r="BP577" s="31">
        <f>IF($I577=BM$16,BN577,0)</f>
        <v>0</v>
      </c>
      <c r="BQ577" s="29">
        <v>0</v>
      </c>
      <c r="BR577" s="31">
        <f>100*BQ577/$V577</f>
        <v>0</v>
      </c>
      <c r="BS577" s="29">
        <f>IF(BR577&gt;$V$8,1,0)</f>
        <v>0</v>
      </c>
      <c r="BT577" s="31">
        <f>IF($I577=BQ$16,BR577,0)</f>
        <v>0</v>
      </c>
      <c r="BU577" s="29">
        <v>0</v>
      </c>
      <c r="BV577" s="31">
        <f>100*BU577/$V577</f>
        <v>0</v>
      </c>
      <c r="BW577" s="29">
        <f>IF(BV577&gt;$V$8,1,0)</f>
        <v>0</v>
      </c>
      <c r="BX577" s="31">
        <f>IF($I577=BU$16,BV577,0)</f>
        <v>0</v>
      </c>
      <c r="BY577" s="29">
        <v>0</v>
      </c>
      <c r="BZ577" s="29">
        <v>0</v>
      </c>
      <c r="CA577" s="28"/>
      <c r="CB577" s="20"/>
      <c r="CC577" s="21"/>
    </row>
    <row r="578" ht="15.75" customHeight="1">
      <c r="A578" t="s" s="32">
        <v>1278</v>
      </c>
      <c r="B578" t="s" s="71">
        <f>_xlfn.IFS(H578=0,F578,K578=1,I578,L578=1,Q578)</f>
        <v>5</v>
      </c>
      <c r="C578" s="72">
        <f>_xlfn.IFS(H578=0,G578,K578=1,J578,L578=1,R578)</f>
        <v>36.5383358389437</v>
      </c>
      <c r="D578" t="s" s="68">
        <v>1001</v>
      </c>
      <c r="E578" s="13"/>
      <c r="F578" t="s" s="74">
        <v>5</v>
      </c>
      <c r="G578" s="81">
        <f>Z578</f>
        <v>36.5383358389437</v>
      </c>
      <c r="H578" s="82">
        <f>K578+L578</f>
        <v>0</v>
      </c>
      <c r="I578" t="s" s="77">
        <v>9</v>
      </c>
      <c r="J578" s="81">
        <f>AF578</f>
        <v>29.8843061638016</v>
      </c>
      <c r="K578" s="13"/>
      <c r="L578" s="13"/>
      <c r="M578" s="13"/>
      <c r="N578" s="13"/>
      <c r="O578" t="s" s="68">
        <v>1279</v>
      </c>
      <c r="P578" t="s" s="68">
        <v>1278</v>
      </c>
      <c r="Q578" t="s" s="78">
        <v>17</v>
      </c>
      <c r="R578" s="83">
        <f>100*S578</f>
        <v>20.5394688</v>
      </c>
      <c r="S578" s="35">
        <v>0.205394688</v>
      </c>
      <c r="T578" s="16"/>
      <c r="U578" s="37">
        <v>75238</v>
      </c>
      <c r="V578" s="37">
        <v>45897</v>
      </c>
      <c r="W578" s="37">
        <v>222</v>
      </c>
      <c r="X578" s="37">
        <v>3054</v>
      </c>
      <c r="Y578" s="37">
        <v>16770</v>
      </c>
      <c r="Z578" s="38">
        <f>100*Y578/$V578</f>
        <v>36.5383358389437</v>
      </c>
      <c r="AA578" s="37">
        <f>IF(Z578&gt;$V$8,1,0)</f>
        <v>0</v>
      </c>
      <c r="AB578" s="38">
        <f>IF($I578=Y$16,Z578,0)</f>
        <v>0</v>
      </c>
      <c r="AC578" s="37">
        <v>13716</v>
      </c>
      <c r="AD578" s="38">
        <f>100*AC578/$V578</f>
        <v>29.8843061638016</v>
      </c>
      <c r="AE578" s="37">
        <f>IF(AD578&gt;$V$8,1,0)</f>
        <v>0</v>
      </c>
      <c r="AF578" s="38">
        <f>IF($I578=AC$16,AD578,0)</f>
        <v>29.8843061638016</v>
      </c>
      <c r="AG578" s="37">
        <v>3126</v>
      </c>
      <c r="AH578" s="38">
        <f>100*AG578/$V578</f>
        <v>6.81090267337734</v>
      </c>
      <c r="AI578" s="37">
        <f>IF(AH578&gt;$V$8,1,0)</f>
        <v>0</v>
      </c>
      <c r="AJ578" s="38">
        <f>IF($I578=AG$16,AH578,0)</f>
        <v>0</v>
      </c>
      <c r="AK578" s="37">
        <v>9427</v>
      </c>
      <c r="AL578" s="38">
        <f>100*AK578/$V578</f>
        <v>20.5394688105976</v>
      </c>
      <c r="AM578" s="37">
        <f>IF(AL578&gt;$V$8,1,0)</f>
        <v>0</v>
      </c>
      <c r="AN578" s="38">
        <f>IF($I578=AK$16,AL578,0)</f>
        <v>0</v>
      </c>
      <c r="AO578" s="37">
        <v>2858</v>
      </c>
      <c r="AP578" s="38">
        <f>100*AO578/$V578</f>
        <v>6.22698651327974</v>
      </c>
      <c r="AQ578" s="37">
        <f>IF(AP578&gt;$V$8,1,0)</f>
        <v>0</v>
      </c>
      <c r="AR578" s="38">
        <f>IF($I578=AO$16,AP578,0)</f>
        <v>0</v>
      </c>
      <c r="AS578" s="37">
        <v>0</v>
      </c>
      <c r="AT578" s="38">
        <f>100*AS578/$V578</f>
        <v>0</v>
      </c>
      <c r="AU578" s="37">
        <f>IF(AT578&gt;$V$8,1,0)</f>
        <v>0</v>
      </c>
      <c r="AV578" s="38">
        <f>IF($I578=AS$16,AT578,0)</f>
        <v>0</v>
      </c>
      <c r="AW578" s="37">
        <v>0</v>
      </c>
      <c r="AX578" s="38">
        <f>100*AW578/$V578</f>
        <v>0</v>
      </c>
      <c r="AY578" s="37">
        <f>IF(AX578&gt;$V$8,1,0)</f>
        <v>0</v>
      </c>
      <c r="AZ578" s="38">
        <f>IF($I578=AW$16,AX578,0)</f>
        <v>0</v>
      </c>
      <c r="BA578" s="37">
        <v>0</v>
      </c>
      <c r="BB578" s="38">
        <f>100*BA578/$V578</f>
        <v>0</v>
      </c>
      <c r="BC578" s="37">
        <f>IF(BB578&gt;$V$8,1,0)</f>
        <v>0</v>
      </c>
      <c r="BD578" s="38">
        <f>IF($I578=BA$16,BB578,0)</f>
        <v>0</v>
      </c>
      <c r="BE578" s="37">
        <v>0</v>
      </c>
      <c r="BF578" s="38">
        <f>100*BE578/$V578</f>
        <v>0</v>
      </c>
      <c r="BG578" s="37">
        <f>IF(BF578&gt;$V$8,1,0)</f>
        <v>0</v>
      </c>
      <c r="BH578" s="38">
        <f>IF($I578=BE$16,BF578,0)</f>
        <v>0</v>
      </c>
      <c r="BI578" s="37">
        <v>0</v>
      </c>
      <c r="BJ578" s="38">
        <f>100*BI578/$V578</f>
        <v>0</v>
      </c>
      <c r="BK578" s="37">
        <f>IF(BJ578&gt;$V$8,1,0)</f>
        <v>0</v>
      </c>
      <c r="BL578" s="38">
        <f>IF($I578=BI$16,BJ578,0)</f>
        <v>0</v>
      </c>
      <c r="BM578" s="37">
        <v>0</v>
      </c>
      <c r="BN578" s="38">
        <f>100*BM578/$V578</f>
        <v>0</v>
      </c>
      <c r="BO578" s="37">
        <f>IF(BN578&gt;$V$8,1,0)</f>
        <v>0</v>
      </c>
      <c r="BP578" s="38">
        <f>IF($I578=BM$16,BN578,0)</f>
        <v>0</v>
      </c>
      <c r="BQ578" s="37">
        <v>0</v>
      </c>
      <c r="BR578" s="38">
        <f>100*BQ578/$V578</f>
        <v>0</v>
      </c>
      <c r="BS578" s="37">
        <f>IF(BR578&gt;$V$8,1,0)</f>
        <v>0</v>
      </c>
      <c r="BT578" s="38">
        <f>IF($I578=BQ$16,BR578,0)</f>
        <v>0</v>
      </c>
      <c r="BU578" s="37">
        <v>0</v>
      </c>
      <c r="BV578" s="38">
        <f>100*BU578/$V578</f>
        <v>0</v>
      </c>
      <c r="BW578" s="37">
        <f>IF(BV578&gt;$V$8,1,0)</f>
        <v>0</v>
      </c>
      <c r="BX578" s="38">
        <f>IF($I578=BU$16,BV578,0)</f>
        <v>0</v>
      </c>
      <c r="BY578" s="37">
        <v>0</v>
      </c>
      <c r="BZ578" s="37">
        <v>0</v>
      </c>
      <c r="CA578" s="16"/>
      <c r="CB578" s="20"/>
      <c r="CC578" s="21"/>
    </row>
    <row r="579" ht="15.75" customHeight="1">
      <c r="A579" t="s" s="32">
        <v>1280</v>
      </c>
      <c r="B579" t="s" s="71">
        <f>_xlfn.IFS(H579=0,F579,K579=1,I579,L579=1,Q579)</f>
        <v>5</v>
      </c>
      <c r="C579" s="72">
        <f>_xlfn.IFS(H579=0,G579,K579=1,J579,L579=1,R579)</f>
        <v>36.4297396454935</v>
      </c>
      <c r="D579" t="s" s="73">
        <v>1001</v>
      </c>
      <c r="E579" s="25"/>
      <c r="F579" t="s" s="74">
        <v>5</v>
      </c>
      <c r="G579" s="75">
        <f>Z579</f>
        <v>36.4297396454935</v>
      </c>
      <c r="H579" s="76">
        <f>K579+L579</f>
        <v>0</v>
      </c>
      <c r="I579" t="s" s="77">
        <v>9</v>
      </c>
      <c r="J579" s="75">
        <f>AF579</f>
        <v>22.1588648720329</v>
      </c>
      <c r="K579" s="25"/>
      <c r="L579" s="25"/>
      <c r="M579" s="25"/>
      <c r="N579" s="25"/>
      <c r="O579" t="s" s="73">
        <v>1281</v>
      </c>
      <c r="P579" t="s" s="73">
        <v>1280</v>
      </c>
      <c r="Q579" t="s" s="78">
        <v>13</v>
      </c>
      <c r="R579" s="79">
        <f>100*S579</f>
        <v>21.0825266</v>
      </c>
      <c r="S579" s="80">
        <v>0.210825266</v>
      </c>
      <c r="T579" s="28"/>
      <c r="U579" s="29">
        <v>73334</v>
      </c>
      <c r="V579" s="29">
        <v>45246</v>
      </c>
      <c r="W579" s="29">
        <v>173</v>
      </c>
      <c r="X579" s="29">
        <v>6457</v>
      </c>
      <c r="Y579" s="29">
        <v>16483</v>
      </c>
      <c r="Z579" s="31">
        <f>100*Y579/$V579</f>
        <v>36.4297396454935</v>
      </c>
      <c r="AA579" s="29">
        <f>IF(Z579&gt;$V$8,1,0)</f>
        <v>0</v>
      </c>
      <c r="AB579" s="31">
        <f>IF($I579=Y$16,Z579,0)</f>
        <v>0</v>
      </c>
      <c r="AC579" s="29">
        <v>10026</v>
      </c>
      <c r="AD579" s="31">
        <f>100*AC579/$V579</f>
        <v>22.1588648720329</v>
      </c>
      <c r="AE579" s="29">
        <f>IF(AD579&gt;$V$8,1,0)</f>
        <v>0</v>
      </c>
      <c r="AF579" s="31">
        <f>IF($I579=AC$16,AD579,0)</f>
        <v>22.1588648720329</v>
      </c>
      <c r="AG579" s="29">
        <v>9539</v>
      </c>
      <c r="AH579" s="31">
        <f>100*AG579/$V579</f>
        <v>21.0825266321885</v>
      </c>
      <c r="AI579" s="29">
        <f>IF(AH579&gt;$V$8,1,0)</f>
        <v>0</v>
      </c>
      <c r="AJ579" s="31">
        <f>IF($I579=AG$16,AH579,0)</f>
        <v>0</v>
      </c>
      <c r="AK579" s="29">
        <v>4660</v>
      </c>
      <c r="AL579" s="31">
        <f>100*AK579/$V579</f>
        <v>10.2992529726385</v>
      </c>
      <c r="AM579" s="29">
        <f>IF(AL579&gt;$V$8,1,0)</f>
        <v>0</v>
      </c>
      <c r="AN579" s="31">
        <f>IF($I579=AK$16,AL579,0)</f>
        <v>0</v>
      </c>
      <c r="AO579" s="29">
        <v>2288</v>
      </c>
      <c r="AP579" s="31">
        <f>100*AO579/$V579</f>
        <v>5.05680060115811</v>
      </c>
      <c r="AQ579" s="29">
        <f>IF(AP579&gt;$V$8,1,0)</f>
        <v>0</v>
      </c>
      <c r="AR579" s="31">
        <f>IF($I579=AO$16,AP579,0)</f>
        <v>0</v>
      </c>
      <c r="AS579" s="29">
        <v>0</v>
      </c>
      <c r="AT579" s="31">
        <f>100*AS579/$V579</f>
        <v>0</v>
      </c>
      <c r="AU579" s="29">
        <f>IF(AT579&gt;$V$8,1,0)</f>
        <v>0</v>
      </c>
      <c r="AV579" s="31">
        <f>IF($I579=AS$16,AT579,0)</f>
        <v>0</v>
      </c>
      <c r="AW579" s="29">
        <v>0</v>
      </c>
      <c r="AX579" s="31">
        <f>100*AW579/$V579</f>
        <v>0</v>
      </c>
      <c r="AY579" s="29">
        <f>IF(AX579&gt;$V$8,1,0)</f>
        <v>0</v>
      </c>
      <c r="AZ579" s="31">
        <f>IF($I579=AW$16,AX579,0)</f>
        <v>0</v>
      </c>
      <c r="BA579" s="29">
        <v>0</v>
      </c>
      <c r="BB579" s="31">
        <f>100*BA579/$V579</f>
        <v>0</v>
      </c>
      <c r="BC579" s="29">
        <f>IF(BB579&gt;$V$8,1,0)</f>
        <v>0</v>
      </c>
      <c r="BD579" s="31">
        <f>IF($I579=BA$16,BB579,0)</f>
        <v>0</v>
      </c>
      <c r="BE579" s="29">
        <v>0</v>
      </c>
      <c r="BF579" s="31">
        <f>100*BE579/$V579</f>
        <v>0</v>
      </c>
      <c r="BG579" s="29">
        <f>IF(BF579&gt;$V$8,1,0)</f>
        <v>0</v>
      </c>
      <c r="BH579" s="31">
        <f>IF($I579=BE$16,BF579,0)</f>
        <v>0</v>
      </c>
      <c r="BI579" s="29">
        <v>0</v>
      </c>
      <c r="BJ579" s="31">
        <f>100*BI579/$V579</f>
        <v>0</v>
      </c>
      <c r="BK579" s="29">
        <f>IF(BJ579&gt;$V$8,1,0)</f>
        <v>0</v>
      </c>
      <c r="BL579" s="31">
        <f>IF($I579=BI$16,BJ579,0)</f>
        <v>0</v>
      </c>
      <c r="BM579" s="29">
        <v>0</v>
      </c>
      <c r="BN579" s="31">
        <f>100*BM579/$V579</f>
        <v>0</v>
      </c>
      <c r="BO579" s="29">
        <f>IF(BN579&gt;$V$8,1,0)</f>
        <v>0</v>
      </c>
      <c r="BP579" s="31">
        <f>IF($I579=BM$16,BN579,0)</f>
        <v>0</v>
      </c>
      <c r="BQ579" s="29">
        <v>0</v>
      </c>
      <c r="BR579" s="31">
        <f>100*BQ579/$V579</f>
        <v>0</v>
      </c>
      <c r="BS579" s="29">
        <f>IF(BR579&gt;$V$8,1,0)</f>
        <v>0</v>
      </c>
      <c r="BT579" s="31">
        <f>IF($I579=BQ$16,BR579,0)</f>
        <v>0</v>
      </c>
      <c r="BU579" s="29">
        <v>0</v>
      </c>
      <c r="BV579" s="31">
        <f>100*BU579/$V579</f>
        <v>0</v>
      </c>
      <c r="BW579" s="29">
        <f>IF(BV579&gt;$V$8,1,0)</f>
        <v>0</v>
      </c>
      <c r="BX579" s="31">
        <f>IF($I579=BU$16,BV579,0)</f>
        <v>0</v>
      </c>
      <c r="BY579" s="29">
        <v>226</v>
      </c>
      <c r="BZ579" s="29">
        <v>0</v>
      </c>
      <c r="CA579" s="28"/>
      <c r="CB579" s="20"/>
      <c r="CC579" s="21"/>
    </row>
    <row r="580" ht="15.75" customHeight="1">
      <c r="A580" t="s" s="32">
        <v>1282</v>
      </c>
      <c r="B580" t="s" s="71">
        <f>_xlfn.IFS(H580=0,F580,K580=1,I580,L580=1,Q580)</f>
        <v>5</v>
      </c>
      <c r="C580" s="72">
        <f>_xlfn.IFS(H580=0,G580,K580=1,J580,L580=1,R580)</f>
        <v>36.4250796237316</v>
      </c>
      <c r="D580" t="s" s="68">
        <v>1001</v>
      </c>
      <c r="E580" s="13"/>
      <c r="F580" t="s" s="74">
        <v>5</v>
      </c>
      <c r="G580" s="81">
        <f>Z580</f>
        <v>36.4250796237316</v>
      </c>
      <c r="H580" s="82">
        <f>K580+L580</f>
        <v>0</v>
      </c>
      <c r="I580" t="s" s="77">
        <v>13</v>
      </c>
      <c r="J580" s="81">
        <f>AJ580</f>
        <v>27.5331456929116</v>
      </c>
      <c r="K580" s="13"/>
      <c r="L580" s="13"/>
      <c r="M580" s="13"/>
      <c r="N580" s="13"/>
      <c r="O580" t="s" s="68">
        <v>1283</v>
      </c>
      <c r="P580" t="s" s="68">
        <v>1282</v>
      </c>
      <c r="Q580" t="s" s="78">
        <v>9</v>
      </c>
      <c r="R580" s="83">
        <f>100*S580</f>
        <v>16.2080587</v>
      </c>
      <c r="S580" s="35">
        <v>0.162080587</v>
      </c>
      <c r="T580" s="16"/>
      <c r="U580" s="37">
        <v>79478</v>
      </c>
      <c r="V580" s="37">
        <v>54004</v>
      </c>
      <c r="W580" s="37">
        <v>187</v>
      </c>
      <c r="X580" s="37">
        <v>4802</v>
      </c>
      <c r="Y580" s="37">
        <v>19671</v>
      </c>
      <c r="Z580" s="38">
        <f>100*Y580/$V580</f>
        <v>36.4250796237316</v>
      </c>
      <c r="AA580" s="37">
        <f>IF(Z580&gt;$V$8,1,0)</f>
        <v>0</v>
      </c>
      <c r="AB580" s="38">
        <f>IF($I580=Y$16,Z580,0)</f>
        <v>0</v>
      </c>
      <c r="AC580" s="37">
        <v>8753</v>
      </c>
      <c r="AD580" s="38">
        <f>100*AC580/$V580</f>
        <v>16.2080586623213</v>
      </c>
      <c r="AE580" s="37">
        <f>IF(AD580&gt;$V$8,1,0)</f>
        <v>0</v>
      </c>
      <c r="AF580" s="38">
        <f>IF($I580=AC$16,AD580,0)</f>
        <v>0</v>
      </c>
      <c r="AG580" s="37">
        <v>14869</v>
      </c>
      <c r="AH580" s="38">
        <f>100*AG580/$V580</f>
        <v>27.5331456929116</v>
      </c>
      <c r="AI580" s="37">
        <f>IF(AH580&gt;$V$8,1,0)</f>
        <v>0</v>
      </c>
      <c r="AJ580" s="38">
        <f>IF($I580=AG$16,AH580,0)</f>
        <v>27.5331456929116</v>
      </c>
      <c r="AK580" s="37">
        <v>8216</v>
      </c>
      <c r="AL580" s="38">
        <f>100*AK580/$V580</f>
        <v>15.2136878749722</v>
      </c>
      <c r="AM580" s="37">
        <f>IF(AL580&gt;$V$8,1,0)</f>
        <v>0</v>
      </c>
      <c r="AN580" s="38">
        <f>IF($I580=AK$16,AL580,0)</f>
        <v>0</v>
      </c>
      <c r="AO580" s="37">
        <v>2310</v>
      </c>
      <c r="AP580" s="38">
        <f>100*AO580/$V580</f>
        <v>4.27746092882009</v>
      </c>
      <c r="AQ580" s="37">
        <f>IF(AP580&gt;$V$8,1,0)</f>
        <v>0</v>
      </c>
      <c r="AR580" s="38">
        <f>IF($I580=AO$16,AP580,0)</f>
        <v>0</v>
      </c>
      <c r="AS580" s="37">
        <v>0</v>
      </c>
      <c r="AT580" s="38">
        <f>100*AS580/$V580</f>
        <v>0</v>
      </c>
      <c r="AU580" s="37">
        <f>IF(AT580&gt;$V$8,1,0)</f>
        <v>0</v>
      </c>
      <c r="AV580" s="38">
        <f>IF($I580=AS$16,AT580,0)</f>
        <v>0</v>
      </c>
      <c r="AW580" s="37">
        <v>0</v>
      </c>
      <c r="AX580" s="38">
        <f>100*AW580/$V580</f>
        <v>0</v>
      </c>
      <c r="AY580" s="37">
        <f>IF(AX580&gt;$V$8,1,0)</f>
        <v>0</v>
      </c>
      <c r="AZ580" s="38">
        <f>IF($I580=AW$16,AX580,0)</f>
        <v>0</v>
      </c>
      <c r="BA580" s="37">
        <v>0</v>
      </c>
      <c r="BB580" s="38">
        <f>100*BA580/$V580</f>
        <v>0</v>
      </c>
      <c r="BC580" s="37">
        <f>IF(BB580&gt;$V$8,1,0)</f>
        <v>0</v>
      </c>
      <c r="BD580" s="38">
        <f>IF($I580=BA$16,BB580,0)</f>
        <v>0</v>
      </c>
      <c r="BE580" s="37">
        <v>0</v>
      </c>
      <c r="BF580" s="38">
        <f>100*BE580/$V580</f>
        <v>0</v>
      </c>
      <c r="BG580" s="37">
        <f>IF(BF580&gt;$V$8,1,0)</f>
        <v>0</v>
      </c>
      <c r="BH580" s="38">
        <f>IF($I580=BE$16,BF580,0)</f>
        <v>0</v>
      </c>
      <c r="BI580" s="37">
        <v>0</v>
      </c>
      <c r="BJ580" s="38">
        <f>100*BI580/$V580</f>
        <v>0</v>
      </c>
      <c r="BK580" s="37">
        <f>IF(BJ580&gt;$V$8,1,0)</f>
        <v>0</v>
      </c>
      <c r="BL580" s="38">
        <f>IF($I580=BI$16,BJ580,0)</f>
        <v>0</v>
      </c>
      <c r="BM580" s="37">
        <v>0</v>
      </c>
      <c r="BN580" s="38">
        <f>100*BM580/$V580</f>
        <v>0</v>
      </c>
      <c r="BO580" s="37">
        <f>IF(BN580&gt;$V$8,1,0)</f>
        <v>0</v>
      </c>
      <c r="BP580" s="38">
        <f>IF($I580=BM$16,BN580,0)</f>
        <v>0</v>
      </c>
      <c r="BQ580" s="37">
        <v>0</v>
      </c>
      <c r="BR580" s="38">
        <f>100*BQ580/$V580</f>
        <v>0</v>
      </c>
      <c r="BS580" s="37">
        <f>IF(BR580&gt;$V$8,1,0)</f>
        <v>0</v>
      </c>
      <c r="BT580" s="38">
        <f>IF($I580=BQ$16,BR580,0)</f>
        <v>0</v>
      </c>
      <c r="BU580" s="37">
        <v>0</v>
      </c>
      <c r="BV580" s="38">
        <f>100*BU580/$V580</f>
        <v>0</v>
      </c>
      <c r="BW580" s="37">
        <f>IF(BV580&gt;$V$8,1,0)</f>
        <v>0</v>
      </c>
      <c r="BX580" s="38">
        <f>IF($I580=BU$16,BV580,0)</f>
        <v>0</v>
      </c>
      <c r="BY580" s="37">
        <v>3211</v>
      </c>
      <c r="BZ580" s="37">
        <v>0</v>
      </c>
      <c r="CA580" s="16"/>
      <c r="CB580" s="20"/>
      <c r="CC580" s="21"/>
    </row>
    <row r="581" ht="15.75" customHeight="1">
      <c r="A581" t="s" s="32">
        <v>1284</v>
      </c>
      <c r="B581" t="s" s="71">
        <f>_xlfn.IFS(H581=0,F581,K581=1,I581,L581=1,Q581)</f>
        <v>5</v>
      </c>
      <c r="C581" s="72">
        <f>_xlfn.IFS(H581=0,G581,K581=1,J581,L581=1,R581)</f>
        <v>36.3747186796699</v>
      </c>
      <c r="D581" t="s" s="73">
        <v>1001</v>
      </c>
      <c r="E581" s="25"/>
      <c r="F581" t="s" s="74">
        <v>5</v>
      </c>
      <c r="G581" s="75">
        <f>Z581</f>
        <v>36.3747186796699</v>
      </c>
      <c r="H581" s="76">
        <f>K581+L581</f>
        <v>0</v>
      </c>
      <c r="I581" t="s" s="77">
        <v>9</v>
      </c>
      <c r="J581" s="75">
        <f>AF581</f>
        <v>24.0453863465866</v>
      </c>
      <c r="K581" s="25"/>
      <c r="L581" s="25"/>
      <c r="M581" s="25"/>
      <c r="N581" s="25"/>
      <c r="O581" t="s" s="73">
        <v>1285</v>
      </c>
      <c r="P581" t="s" s="73">
        <v>1284</v>
      </c>
      <c r="Q581" t="s" s="78">
        <v>13</v>
      </c>
      <c r="R581" s="79">
        <f>100*S581</f>
        <v>19.6249062</v>
      </c>
      <c r="S581" s="80">
        <v>0.196249062</v>
      </c>
      <c r="T581" s="28"/>
      <c r="U581" s="29">
        <v>74923</v>
      </c>
      <c r="V581" s="29">
        <v>53320</v>
      </c>
      <c r="W581" s="29">
        <v>184</v>
      </c>
      <c r="X581" s="29">
        <v>6574</v>
      </c>
      <c r="Y581" s="29">
        <v>19395</v>
      </c>
      <c r="Z581" s="31">
        <f>100*Y581/$V581</f>
        <v>36.3747186796699</v>
      </c>
      <c r="AA581" s="29">
        <f>IF(Z581&gt;$V$8,1,0)</f>
        <v>0</v>
      </c>
      <c r="AB581" s="31">
        <f>IF($I581=Y$16,Z581,0)</f>
        <v>0</v>
      </c>
      <c r="AC581" s="29">
        <v>12821</v>
      </c>
      <c r="AD581" s="31">
        <f>100*AC581/$V581</f>
        <v>24.0453863465866</v>
      </c>
      <c r="AE581" s="29">
        <f>IF(AD581&gt;$V$8,1,0)</f>
        <v>0</v>
      </c>
      <c r="AF581" s="31">
        <f>IF($I581=AC$16,AD581,0)</f>
        <v>24.0453863465866</v>
      </c>
      <c r="AG581" s="29">
        <v>10464</v>
      </c>
      <c r="AH581" s="31">
        <f>100*AG581/$V581</f>
        <v>19.6249062265566</v>
      </c>
      <c r="AI581" s="29">
        <f>IF(AH581&gt;$V$8,1,0)</f>
        <v>0</v>
      </c>
      <c r="AJ581" s="31">
        <f>IF($I581=AG$16,AH581,0)</f>
        <v>0</v>
      </c>
      <c r="AK581" s="29">
        <v>6920</v>
      </c>
      <c r="AL581" s="31">
        <f>100*AK581/$V581</f>
        <v>12.9782445611403</v>
      </c>
      <c r="AM581" s="29">
        <f>IF(AL581&gt;$V$8,1,0)</f>
        <v>0</v>
      </c>
      <c r="AN581" s="31">
        <f>IF($I581=AK$16,AL581,0)</f>
        <v>0</v>
      </c>
      <c r="AO581" s="29">
        <v>3125</v>
      </c>
      <c r="AP581" s="31">
        <f>100*AO581/$V581</f>
        <v>5.86084021005251</v>
      </c>
      <c r="AQ581" s="29">
        <f>IF(AP581&gt;$V$8,1,0)</f>
        <v>0</v>
      </c>
      <c r="AR581" s="31">
        <f>IF($I581=AO$16,AP581,0)</f>
        <v>0</v>
      </c>
      <c r="AS581" s="29">
        <v>0</v>
      </c>
      <c r="AT581" s="31">
        <f>100*AS581/$V581</f>
        <v>0</v>
      </c>
      <c r="AU581" s="29">
        <f>IF(AT581&gt;$V$8,1,0)</f>
        <v>0</v>
      </c>
      <c r="AV581" s="31">
        <f>IF($I581=AS$16,AT581,0)</f>
        <v>0</v>
      </c>
      <c r="AW581" s="29">
        <v>0</v>
      </c>
      <c r="AX581" s="31">
        <f>100*AW581/$V581</f>
        <v>0</v>
      </c>
      <c r="AY581" s="29">
        <f>IF(AX581&gt;$V$8,1,0)</f>
        <v>0</v>
      </c>
      <c r="AZ581" s="31">
        <f>IF($I581=AW$16,AX581,0)</f>
        <v>0</v>
      </c>
      <c r="BA581" s="29">
        <v>0</v>
      </c>
      <c r="BB581" s="31">
        <f>100*BA581/$V581</f>
        <v>0</v>
      </c>
      <c r="BC581" s="29">
        <f>IF(BB581&gt;$V$8,1,0)</f>
        <v>0</v>
      </c>
      <c r="BD581" s="31">
        <f>IF($I581=BA$16,BB581,0)</f>
        <v>0</v>
      </c>
      <c r="BE581" s="29">
        <v>0</v>
      </c>
      <c r="BF581" s="31">
        <f>100*BE581/$V581</f>
        <v>0</v>
      </c>
      <c r="BG581" s="29">
        <f>IF(BF581&gt;$V$8,1,0)</f>
        <v>0</v>
      </c>
      <c r="BH581" s="31">
        <f>IF($I581=BE$16,BF581,0)</f>
        <v>0</v>
      </c>
      <c r="BI581" s="29">
        <v>0</v>
      </c>
      <c r="BJ581" s="31">
        <f>100*BI581/$V581</f>
        <v>0</v>
      </c>
      <c r="BK581" s="29">
        <f>IF(BJ581&gt;$V$8,1,0)</f>
        <v>0</v>
      </c>
      <c r="BL581" s="31">
        <f>IF($I581=BI$16,BJ581,0)</f>
        <v>0</v>
      </c>
      <c r="BM581" s="29">
        <v>0</v>
      </c>
      <c r="BN581" s="31">
        <f>100*BM581/$V581</f>
        <v>0</v>
      </c>
      <c r="BO581" s="29">
        <f>IF(BN581&gt;$V$8,1,0)</f>
        <v>0</v>
      </c>
      <c r="BP581" s="31">
        <f>IF($I581=BM$16,BN581,0)</f>
        <v>0</v>
      </c>
      <c r="BQ581" s="29">
        <v>0</v>
      </c>
      <c r="BR581" s="31">
        <f>100*BQ581/$V581</f>
        <v>0</v>
      </c>
      <c r="BS581" s="29">
        <f>IF(BR581&gt;$V$8,1,0)</f>
        <v>0</v>
      </c>
      <c r="BT581" s="31">
        <f>IF($I581=BQ$16,BR581,0)</f>
        <v>0</v>
      </c>
      <c r="BU581" s="29">
        <v>0</v>
      </c>
      <c r="BV581" s="31">
        <f>100*BU581/$V581</f>
        <v>0</v>
      </c>
      <c r="BW581" s="29">
        <f>IF(BV581&gt;$V$8,1,0)</f>
        <v>0</v>
      </c>
      <c r="BX581" s="31">
        <f>IF($I581=BU$16,BV581,0)</f>
        <v>0</v>
      </c>
      <c r="BY581" s="29">
        <v>268</v>
      </c>
      <c r="BZ581" s="29">
        <v>0</v>
      </c>
      <c r="CA581" s="28"/>
      <c r="CB581" s="20"/>
      <c r="CC581" s="21"/>
    </row>
    <row r="582" ht="15.75" customHeight="1">
      <c r="A582" t="s" s="32">
        <v>1286</v>
      </c>
      <c r="B582" t="s" s="71">
        <f>_xlfn.IFS(H582=0,F582,K582=1,I582,L582=1,Q582)</f>
        <v>5</v>
      </c>
      <c r="C582" s="72">
        <f>_xlfn.IFS(H582=0,G582,K582=1,J582,L582=1,R582)</f>
        <v>36.3577235772358</v>
      </c>
      <c r="D582" t="s" s="68">
        <v>1001</v>
      </c>
      <c r="E582" s="13"/>
      <c r="F582" t="s" s="74">
        <v>5</v>
      </c>
      <c r="G582" s="81">
        <f>Z582</f>
        <v>36.3577235772358</v>
      </c>
      <c r="H582" s="82">
        <f>K582+L582</f>
        <v>0</v>
      </c>
      <c r="I582" t="s" s="77">
        <v>9</v>
      </c>
      <c r="J582" s="81">
        <f>AF582</f>
        <v>26.610298102981</v>
      </c>
      <c r="K582" s="13"/>
      <c r="L582" s="13"/>
      <c r="M582" s="13"/>
      <c r="N582" s="13"/>
      <c r="O582" t="s" s="68">
        <v>1287</v>
      </c>
      <c r="P582" t="s" s="68">
        <v>1286</v>
      </c>
      <c r="Q582" t="s" s="78">
        <v>17</v>
      </c>
      <c r="R582" s="83">
        <f>100*S582</f>
        <v>20.3642276</v>
      </c>
      <c r="S582" s="35">
        <v>0.203642276</v>
      </c>
      <c r="T582" s="16"/>
      <c r="U582" s="37">
        <v>73285</v>
      </c>
      <c r="V582" s="37">
        <v>46125</v>
      </c>
      <c r="W582" s="37">
        <v>150</v>
      </c>
      <c r="X582" s="37">
        <v>4496</v>
      </c>
      <c r="Y582" s="37">
        <v>16770</v>
      </c>
      <c r="Z582" s="38">
        <f>100*Y582/$V582</f>
        <v>36.3577235772358</v>
      </c>
      <c r="AA582" s="37">
        <f>IF(Z582&gt;$V$8,1,0)</f>
        <v>0</v>
      </c>
      <c r="AB582" s="38">
        <f>IF($I582=Y$16,Z582,0)</f>
        <v>0</v>
      </c>
      <c r="AC582" s="37">
        <v>12274</v>
      </c>
      <c r="AD582" s="38">
        <f>100*AC582/$V582</f>
        <v>26.610298102981</v>
      </c>
      <c r="AE582" s="37">
        <f>IF(AD582&gt;$V$8,1,0)</f>
        <v>0</v>
      </c>
      <c r="AF582" s="38">
        <f>IF($I582=AC$16,AD582,0)</f>
        <v>26.610298102981</v>
      </c>
      <c r="AG582" s="37">
        <v>2027</v>
      </c>
      <c r="AH582" s="38">
        <f>100*AG582/$V582</f>
        <v>4.39457994579946</v>
      </c>
      <c r="AI582" s="37">
        <f>IF(AH582&gt;$V$8,1,0)</f>
        <v>0</v>
      </c>
      <c r="AJ582" s="38">
        <f>IF($I582=AG$16,AH582,0)</f>
        <v>0</v>
      </c>
      <c r="AK582" s="37">
        <v>9393</v>
      </c>
      <c r="AL582" s="38">
        <f>100*AK582/$V582</f>
        <v>20.3642276422764</v>
      </c>
      <c r="AM582" s="37">
        <f>IF(AL582&gt;$V$8,1,0)</f>
        <v>0</v>
      </c>
      <c r="AN582" s="38">
        <f>IF($I582=AK$16,AL582,0)</f>
        <v>0</v>
      </c>
      <c r="AO582" s="37">
        <v>2570</v>
      </c>
      <c r="AP582" s="38">
        <f>100*AO582/$V582</f>
        <v>5.57181571815718</v>
      </c>
      <c r="AQ582" s="37">
        <f>IF(AP582&gt;$V$8,1,0)</f>
        <v>0</v>
      </c>
      <c r="AR582" s="38">
        <f>IF($I582=AO$16,AP582,0)</f>
        <v>0</v>
      </c>
      <c r="AS582" s="37">
        <v>0</v>
      </c>
      <c r="AT582" s="38">
        <f>100*AS582/$V582</f>
        <v>0</v>
      </c>
      <c r="AU582" s="37">
        <f>IF(AT582&gt;$V$8,1,0)</f>
        <v>0</v>
      </c>
      <c r="AV582" s="38">
        <f>IF($I582=AS$16,AT582,0)</f>
        <v>0</v>
      </c>
      <c r="AW582" s="37">
        <v>0</v>
      </c>
      <c r="AX582" s="38">
        <f>100*AW582/$V582</f>
        <v>0</v>
      </c>
      <c r="AY582" s="37">
        <f>IF(AX582&gt;$V$8,1,0)</f>
        <v>0</v>
      </c>
      <c r="AZ582" s="38">
        <f>IF($I582=AW$16,AX582,0)</f>
        <v>0</v>
      </c>
      <c r="BA582" s="37">
        <v>0</v>
      </c>
      <c r="BB582" s="38">
        <f>100*BA582/$V582</f>
        <v>0</v>
      </c>
      <c r="BC582" s="37">
        <f>IF(BB582&gt;$V$8,1,0)</f>
        <v>0</v>
      </c>
      <c r="BD582" s="38">
        <f>IF($I582=BA$16,BB582,0)</f>
        <v>0</v>
      </c>
      <c r="BE582" s="37">
        <v>0</v>
      </c>
      <c r="BF582" s="38">
        <f>100*BE582/$V582</f>
        <v>0</v>
      </c>
      <c r="BG582" s="37">
        <f>IF(BF582&gt;$V$8,1,0)</f>
        <v>0</v>
      </c>
      <c r="BH582" s="38">
        <f>IF($I582=BE$16,BF582,0)</f>
        <v>0</v>
      </c>
      <c r="BI582" s="37">
        <v>0</v>
      </c>
      <c r="BJ582" s="38">
        <f>100*BI582/$V582</f>
        <v>0</v>
      </c>
      <c r="BK582" s="37">
        <f>IF(BJ582&gt;$V$8,1,0)</f>
        <v>0</v>
      </c>
      <c r="BL582" s="38">
        <f>IF($I582=BI$16,BJ582,0)</f>
        <v>0</v>
      </c>
      <c r="BM582" s="37">
        <v>0</v>
      </c>
      <c r="BN582" s="38">
        <f>100*BM582/$V582</f>
        <v>0</v>
      </c>
      <c r="BO582" s="37">
        <f>IF(BN582&gt;$V$8,1,0)</f>
        <v>0</v>
      </c>
      <c r="BP582" s="38">
        <f>IF($I582=BM$16,BN582,0)</f>
        <v>0</v>
      </c>
      <c r="BQ582" s="37">
        <v>0</v>
      </c>
      <c r="BR582" s="38">
        <f>100*BQ582/$V582</f>
        <v>0</v>
      </c>
      <c r="BS582" s="37">
        <f>IF(BR582&gt;$V$8,1,0)</f>
        <v>0</v>
      </c>
      <c r="BT582" s="38">
        <f>IF($I582=BQ$16,BR582,0)</f>
        <v>0</v>
      </c>
      <c r="BU582" s="37">
        <v>0</v>
      </c>
      <c r="BV582" s="38">
        <f>100*BU582/$V582</f>
        <v>0</v>
      </c>
      <c r="BW582" s="37">
        <f>IF(BV582&gt;$V$8,1,0)</f>
        <v>0</v>
      </c>
      <c r="BX582" s="38">
        <f>IF($I582=BU$16,BV582,0)</f>
        <v>0</v>
      </c>
      <c r="BY582" s="37">
        <v>0</v>
      </c>
      <c r="BZ582" s="37">
        <v>0</v>
      </c>
      <c r="CA582" s="16"/>
      <c r="CB582" s="20"/>
      <c r="CC582" s="21"/>
    </row>
    <row r="583" ht="15.75" customHeight="1">
      <c r="A583" t="s" s="32">
        <v>1288</v>
      </c>
      <c r="B583" t="s" s="71">
        <f>_xlfn.IFS(H583=0,F583,K583=1,I583,L583=1,Q583)</f>
        <v>5</v>
      </c>
      <c r="C583" s="72">
        <f>_xlfn.IFS(H583=0,G583,K583=1,J583,L583=1,R583)</f>
        <v>36.1749593139137</v>
      </c>
      <c r="D583" t="s" s="73">
        <v>1001</v>
      </c>
      <c r="E583" s="25"/>
      <c r="F583" t="s" s="74">
        <v>5</v>
      </c>
      <c r="G583" s="75">
        <f>Z583</f>
        <v>36.1749593139137</v>
      </c>
      <c r="H583" s="76">
        <f>K583+L583</f>
        <v>0</v>
      </c>
      <c r="I583" t="s" s="77">
        <v>13</v>
      </c>
      <c r="J583" s="75">
        <f>AJ583</f>
        <v>24.2031927149048</v>
      </c>
      <c r="K583" s="25"/>
      <c r="L583" s="25"/>
      <c r="M583" s="25"/>
      <c r="N583" s="25"/>
      <c r="O583" t="s" s="73">
        <v>1289</v>
      </c>
      <c r="P583" t="s" s="73">
        <v>1288</v>
      </c>
      <c r="Q583" t="s" s="78">
        <v>9</v>
      </c>
      <c r="R583" s="79">
        <f>100*S583</f>
        <v>15.2412822</v>
      </c>
      <c r="S583" s="80">
        <v>0.152412822</v>
      </c>
      <c r="T583" s="28"/>
      <c r="U583" s="29">
        <v>79246</v>
      </c>
      <c r="V583" s="29">
        <v>54687</v>
      </c>
      <c r="W583" s="29">
        <v>191</v>
      </c>
      <c r="X583" s="29">
        <v>6547</v>
      </c>
      <c r="Y583" s="29">
        <v>19783</v>
      </c>
      <c r="Z583" s="31">
        <f>100*Y583/$V583</f>
        <v>36.1749593139137</v>
      </c>
      <c r="AA583" s="29">
        <f>IF(Z583&gt;$V$8,1,0)</f>
        <v>0</v>
      </c>
      <c r="AB583" s="31">
        <f>IF($I583=Y$16,Z583,0)</f>
        <v>0</v>
      </c>
      <c r="AC583" s="29">
        <v>8335</v>
      </c>
      <c r="AD583" s="31">
        <f>100*AC583/$V583</f>
        <v>15.2412822060087</v>
      </c>
      <c r="AE583" s="29">
        <f>IF(AD583&gt;$V$8,1,0)</f>
        <v>0</v>
      </c>
      <c r="AF583" s="31">
        <f>IF($I583=AC$16,AD583,0)</f>
        <v>0</v>
      </c>
      <c r="AG583" s="29">
        <v>13236</v>
      </c>
      <c r="AH583" s="31">
        <f>100*AG583/$V583</f>
        <v>24.2031927149048</v>
      </c>
      <c r="AI583" s="29">
        <f>IF(AH583&gt;$V$8,1,0)</f>
        <v>0</v>
      </c>
      <c r="AJ583" s="31">
        <f>IF($I583=AG$16,AH583,0)</f>
        <v>24.2031927149048</v>
      </c>
      <c r="AK583" s="29">
        <v>7902</v>
      </c>
      <c r="AL583" s="31">
        <f>100*AK583/$V583</f>
        <v>14.4495035383181</v>
      </c>
      <c r="AM583" s="29">
        <f>IF(AL583&gt;$V$8,1,0)</f>
        <v>0</v>
      </c>
      <c r="AN583" s="31">
        <f>IF($I583=AK$16,AL583,0)</f>
        <v>0</v>
      </c>
      <c r="AO583" s="29">
        <v>5068</v>
      </c>
      <c r="AP583" s="31">
        <f>100*AO583/$V583</f>
        <v>9.26728472946038</v>
      </c>
      <c r="AQ583" s="29">
        <f>IF(AP583&gt;$V$8,1,0)</f>
        <v>0</v>
      </c>
      <c r="AR583" s="31">
        <f>IF($I583=AO$16,AP583,0)</f>
        <v>0</v>
      </c>
      <c r="AS583" s="29">
        <v>0</v>
      </c>
      <c r="AT583" s="31">
        <f>100*AS583/$V583</f>
        <v>0</v>
      </c>
      <c r="AU583" s="29">
        <f>IF(AT583&gt;$V$8,1,0)</f>
        <v>0</v>
      </c>
      <c r="AV583" s="31">
        <f>IF($I583=AS$16,AT583,0)</f>
        <v>0</v>
      </c>
      <c r="AW583" s="29">
        <v>0</v>
      </c>
      <c r="AX583" s="31">
        <f>100*AW583/$V583</f>
        <v>0</v>
      </c>
      <c r="AY583" s="29">
        <f>IF(AX583&gt;$V$8,1,0)</f>
        <v>0</v>
      </c>
      <c r="AZ583" s="31">
        <f>IF($I583=AW$16,AX583,0)</f>
        <v>0</v>
      </c>
      <c r="BA583" s="29">
        <v>0</v>
      </c>
      <c r="BB583" s="31">
        <f>100*BA583/$V583</f>
        <v>0</v>
      </c>
      <c r="BC583" s="29">
        <f>IF(BB583&gt;$V$8,1,0)</f>
        <v>0</v>
      </c>
      <c r="BD583" s="31">
        <f>IF($I583=BA$16,BB583,0)</f>
        <v>0</v>
      </c>
      <c r="BE583" s="29">
        <v>0</v>
      </c>
      <c r="BF583" s="31">
        <f>100*BE583/$V583</f>
        <v>0</v>
      </c>
      <c r="BG583" s="29">
        <f>IF(BF583&gt;$V$8,1,0)</f>
        <v>0</v>
      </c>
      <c r="BH583" s="31">
        <f>IF($I583=BE$16,BF583,0)</f>
        <v>0</v>
      </c>
      <c r="BI583" s="29">
        <v>0</v>
      </c>
      <c r="BJ583" s="31">
        <f>100*BI583/$V583</f>
        <v>0</v>
      </c>
      <c r="BK583" s="29">
        <f>IF(BJ583&gt;$V$8,1,0)</f>
        <v>0</v>
      </c>
      <c r="BL583" s="31">
        <f>IF($I583=BI$16,BJ583,0)</f>
        <v>0</v>
      </c>
      <c r="BM583" s="29">
        <v>0</v>
      </c>
      <c r="BN583" s="31">
        <f>100*BM583/$V583</f>
        <v>0</v>
      </c>
      <c r="BO583" s="29">
        <f>IF(BN583&gt;$V$8,1,0)</f>
        <v>0</v>
      </c>
      <c r="BP583" s="31">
        <f>IF($I583=BM$16,BN583,0)</f>
        <v>0</v>
      </c>
      <c r="BQ583" s="29">
        <v>0</v>
      </c>
      <c r="BR583" s="31">
        <f>100*BQ583/$V583</f>
        <v>0</v>
      </c>
      <c r="BS583" s="29">
        <f>IF(BR583&gt;$V$8,1,0)</f>
        <v>0</v>
      </c>
      <c r="BT583" s="31">
        <f>IF($I583=BQ$16,BR583,0)</f>
        <v>0</v>
      </c>
      <c r="BU583" s="29">
        <v>0</v>
      </c>
      <c r="BV583" s="31">
        <f>100*BU583/$V583</f>
        <v>0</v>
      </c>
      <c r="BW583" s="29">
        <f>IF(BV583&gt;$V$8,1,0)</f>
        <v>0</v>
      </c>
      <c r="BX583" s="31">
        <f>IF($I583=BU$16,BV583,0)</f>
        <v>0</v>
      </c>
      <c r="BY583" s="29">
        <v>1294</v>
      </c>
      <c r="BZ583" s="29">
        <v>0</v>
      </c>
      <c r="CA583" s="28"/>
      <c r="CB583" s="20"/>
      <c r="CC583" s="21"/>
    </row>
    <row r="584" ht="15.75" customHeight="1">
      <c r="A584" t="s" s="32">
        <v>1290</v>
      </c>
      <c r="B584" t="s" s="71">
        <f>_xlfn.IFS(H584=0,F584,K584=1,I584,L584=1,Q584)</f>
        <v>5</v>
      </c>
      <c r="C584" s="72">
        <f>_xlfn.IFS(H584=0,G584,K584=1,J584,L584=1,R584)</f>
        <v>36.1194632679621</v>
      </c>
      <c r="D584" t="s" s="68">
        <v>1001</v>
      </c>
      <c r="E584" s="13"/>
      <c r="F584" t="s" s="74">
        <v>5</v>
      </c>
      <c r="G584" s="81">
        <f>Z584</f>
        <v>36.1194632679621</v>
      </c>
      <c r="H584" s="82">
        <f>K584+L584</f>
        <v>0</v>
      </c>
      <c r="I584" t="s" s="77">
        <v>9</v>
      </c>
      <c r="J584" s="81">
        <f>AF584</f>
        <v>25.0033657945519</v>
      </c>
      <c r="K584" s="13"/>
      <c r="L584" s="13"/>
      <c r="M584" s="13"/>
      <c r="N584" s="13"/>
      <c r="O584" t="s" s="116">
        <v>1291</v>
      </c>
      <c r="P584" t="s" s="116">
        <v>1290</v>
      </c>
      <c r="Q584" t="s" s="78">
        <v>17</v>
      </c>
      <c r="R584" s="83">
        <f>100*S584</f>
        <v>19.5148768</v>
      </c>
      <c r="S584" s="35">
        <v>0.195148768</v>
      </c>
      <c r="T584" s="16"/>
      <c r="U584" s="37">
        <v>74415</v>
      </c>
      <c r="V584" s="37">
        <v>44566</v>
      </c>
      <c r="W584" s="37">
        <v>187</v>
      </c>
      <c r="X584" s="37">
        <v>4954</v>
      </c>
      <c r="Y584" s="37">
        <v>16097</v>
      </c>
      <c r="Z584" s="38">
        <f>100*Y584/$V584</f>
        <v>36.1194632679621</v>
      </c>
      <c r="AA584" s="37">
        <f>IF(Z584&gt;$V$8,1,0)</f>
        <v>0</v>
      </c>
      <c r="AB584" s="38">
        <f>IF($I584=Y$16,Z584,0)</f>
        <v>0</v>
      </c>
      <c r="AC584" s="37">
        <v>11143</v>
      </c>
      <c r="AD584" s="38">
        <f>100*AC584/$V584</f>
        <v>25.0033657945519</v>
      </c>
      <c r="AE584" s="37">
        <f>IF(AD584&gt;$V$8,1,0)</f>
        <v>0</v>
      </c>
      <c r="AF584" s="38">
        <f>IF($I584=AC$16,AD584,0)</f>
        <v>25.0033657945519</v>
      </c>
      <c r="AG584" s="37">
        <v>6492</v>
      </c>
      <c r="AH584" s="38">
        <f>100*AG584/$V584</f>
        <v>14.5671588206256</v>
      </c>
      <c r="AI584" s="37">
        <f>IF(AH584&gt;$V$8,1,0)</f>
        <v>0</v>
      </c>
      <c r="AJ584" s="38">
        <f>IF($I584=AG$16,AH584,0)</f>
        <v>0</v>
      </c>
      <c r="AK584" s="37">
        <v>8697</v>
      </c>
      <c r="AL584" s="38">
        <f>100*AK584/$V584</f>
        <v>19.5148768119194</v>
      </c>
      <c r="AM584" s="37">
        <f>IF(AL584&gt;$V$8,1,0)</f>
        <v>0</v>
      </c>
      <c r="AN584" s="38">
        <f>IF($I584=AK$16,AL584,0)</f>
        <v>0</v>
      </c>
      <c r="AO584" s="37">
        <v>2137</v>
      </c>
      <c r="AP584" s="38">
        <f>100*AO584/$V584</f>
        <v>4.79513530494099</v>
      </c>
      <c r="AQ584" s="37">
        <f>IF(AP584&gt;$V$8,1,0)</f>
        <v>0</v>
      </c>
      <c r="AR584" s="38">
        <f>IF($I584=AO$16,AP584,0)</f>
        <v>0</v>
      </c>
      <c r="AS584" s="37">
        <v>0</v>
      </c>
      <c r="AT584" s="38">
        <f>100*AS584/$V584</f>
        <v>0</v>
      </c>
      <c r="AU584" s="37">
        <f>IF(AT584&gt;$V$8,1,0)</f>
        <v>0</v>
      </c>
      <c r="AV584" s="38">
        <f>IF($I584=AS$16,AT584,0)</f>
        <v>0</v>
      </c>
      <c r="AW584" s="37">
        <v>0</v>
      </c>
      <c r="AX584" s="38">
        <f>100*AW584/$V584</f>
        <v>0</v>
      </c>
      <c r="AY584" s="37">
        <f>IF(AX584&gt;$V$8,1,0)</f>
        <v>0</v>
      </c>
      <c r="AZ584" s="38">
        <f>IF($I584=AW$16,AX584,0)</f>
        <v>0</v>
      </c>
      <c r="BA584" s="37">
        <v>0</v>
      </c>
      <c r="BB584" s="38">
        <f>100*BA584/$V584</f>
        <v>0</v>
      </c>
      <c r="BC584" s="37">
        <f>IF(BB584&gt;$V$8,1,0)</f>
        <v>0</v>
      </c>
      <c r="BD584" s="38">
        <f>IF($I584=BA$16,BB584,0)</f>
        <v>0</v>
      </c>
      <c r="BE584" s="37">
        <v>0</v>
      </c>
      <c r="BF584" s="38">
        <f>100*BE584/$V584</f>
        <v>0</v>
      </c>
      <c r="BG584" s="37">
        <f>IF(BF584&gt;$V$8,1,0)</f>
        <v>0</v>
      </c>
      <c r="BH584" s="38">
        <f>IF($I584=BE$16,BF584,0)</f>
        <v>0</v>
      </c>
      <c r="BI584" s="37">
        <v>0</v>
      </c>
      <c r="BJ584" s="38">
        <f>100*BI584/$V584</f>
        <v>0</v>
      </c>
      <c r="BK584" s="37">
        <f>IF(BJ584&gt;$V$8,1,0)</f>
        <v>0</v>
      </c>
      <c r="BL584" s="38">
        <f>IF($I584=BI$16,BJ584,0)</f>
        <v>0</v>
      </c>
      <c r="BM584" s="37">
        <v>0</v>
      </c>
      <c r="BN584" s="38">
        <f>100*BM584/$V584</f>
        <v>0</v>
      </c>
      <c r="BO584" s="37">
        <f>IF(BN584&gt;$V$8,1,0)</f>
        <v>0</v>
      </c>
      <c r="BP584" s="38">
        <f>IF($I584=BM$16,BN584,0)</f>
        <v>0</v>
      </c>
      <c r="BQ584" s="37">
        <v>0</v>
      </c>
      <c r="BR584" s="38">
        <f>100*BQ584/$V584</f>
        <v>0</v>
      </c>
      <c r="BS584" s="37">
        <f>IF(BR584&gt;$V$8,1,0)</f>
        <v>0</v>
      </c>
      <c r="BT584" s="38">
        <f>IF($I584=BQ$16,BR584,0)</f>
        <v>0</v>
      </c>
      <c r="BU584" s="37">
        <v>0</v>
      </c>
      <c r="BV584" s="38">
        <f>100*BU584/$V584</f>
        <v>0</v>
      </c>
      <c r="BW584" s="37">
        <f>IF(BV584&gt;$V$8,1,0)</f>
        <v>0</v>
      </c>
      <c r="BX584" s="38">
        <f>IF($I584=BU$16,BV584,0)</f>
        <v>0</v>
      </c>
      <c r="BY584" s="37">
        <v>0</v>
      </c>
      <c r="BZ584" s="37">
        <v>0</v>
      </c>
      <c r="CA584" s="16"/>
      <c r="CB584" s="20"/>
      <c r="CC584" s="21"/>
    </row>
    <row r="585" ht="15.75" customHeight="1">
      <c r="A585" t="s" s="32">
        <v>1292</v>
      </c>
      <c r="B585" t="s" s="71">
        <f>_xlfn.IFS(H585=0,F585,K585=1,I585,L585=1,Q585)</f>
        <v>5</v>
      </c>
      <c r="C585" s="72">
        <f>_xlfn.IFS(H585=0,G585,K585=1,J585,L585=1,R585)</f>
        <v>35.7895848737721</v>
      </c>
      <c r="D585" t="s" s="73">
        <v>1001</v>
      </c>
      <c r="E585" s="25"/>
      <c r="F585" t="s" s="74">
        <v>5</v>
      </c>
      <c r="G585" s="75">
        <f>Z585</f>
        <v>35.7895848737721</v>
      </c>
      <c r="H585" s="76">
        <f>K585+L585</f>
        <v>0</v>
      </c>
      <c r="I585" t="s" s="77">
        <v>13</v>
      </c>
      <c r="J585" s="75">
        <f>AJ585</f>
        <v>20.0401394317102</v>
      </c>
      <c r="K585" s="25"/>
      <c r="L585" s="25"/>
      <c r="M585" s="25"/>
      <c r="N585" s="25"/>
      <c r="O585" t="s" s="117">
        <v>1293</v>
      </c>
      <c r="P585" t="s" s="117">
        <v>1292</v>
      </c>
      <c r="Q585" t="s" s="78">
        <v>17</v>
      </c>
      <c r="R585" s="79">
        <f>100*S585</f>
        <v>18.93</v>
      </c>
      <c r="S585" s="100">
        <v>0.1893</v>
      </c>
      <c r="T585" s="107"/>
      <c r="U585" s="108">
        <v>71060</v>
      </c>
      <c r="V585" s="108">
        <v>47335</v>
      </c>
      <c r="W585" s="108">
        <v>143</v>
      </c>
      <c r="X585" s="108">
        <v>7455</v>
      </c>
      <c r="Y585" s="108">
        <v>16941</v>
      </c>
      <c r="Z585" s="109">
        <f>100*Y585/$V585</f>
        <v>35.7895848737721</v>
      </c>
      <c r="AA585" s="108">
        <f>IF(Z585&gt;$V$8,1,0)</f>
        <v>0</v>
      </c>
      <c r="AB585" s="109">
        <f>IF($I585=Y$16,Z585,0)</f>
        <v>0</v>
      </c>
      <c r="AC585" s="108">
        <v>7762</v>
      </c>
      <c r="AD585" s="109">
        <f>100*AC585/$V585</f>
        <v>16.3980141544312</v>
      </c>
      <c r="AE585" s="108">
        <f>IF(AD585&gt;$V$8,1,0)</f>
        <v>0</v>
      </c>
      <c r="AF585" s="109">
        <f>IF($I585=AC$16,AD585,0)</f>
        <v>0</v>
      </c>
      <c r="AG585" s="108">
        <v>9486</v>
      </c>
      <c r="AH585" s="109">
        <f>100*AG585/$V585</f>
        <v>20.0401394317102</v>
      </c>
      <c r="AI585" s="108">
        <f>IF(AH585&gt;$V$8,1,0)</f>
        <v>0</v>
      </c>
      <c r="AJ585" s="109">
        <f>IF($I585=AG$16,AH585,0)</f>
        <v>20.0401394317102</v>
      </c>
      <c r="AK585" s="108">
        <v>8961</v>
      </c>
      <c r="AL585" s="109">
        <f>100*AK585/$V585</f>
        <v>18.9310235555086</v>
      </c>
      <c r="AM585" s="108">
        <f>IF(AL585&gt;$V$8,1,0)</f>
        <v>0</v>
      </c>
      <c r="AN585" s="109">
        <f>IF($I585=AK$16,AL585,0)</f>
        <v>0</v>
      </c>
      <c r="AO585" s="108">
        <v>1900</v>
      </c>
      <c r="AP585" s="109">
        <f>100*AO585/$V585</f>
        <v>4.01394317101511</v>
      </c>
      <c r="AQ585" s="29">
        <f>IF(AP585&gt;$V$8,1,0)</f>
        <v>0</v>
      </c>
      <c r="AR585" s="109">
        <f>IF($I585=AO$16,AP585,0)</f>
        <v>0</v>
      </c>
      <c r="AS585" s="108">
        <v>0</v>
      </c>
      <c r="AT585" s="109">
        <f>100*AS585/$V585</f>
        <v>0</v>
      </c>
      <c r="AU585" s="108">
        <f>IF(AT585&gt;$V$8,1,0)</f>
        <v>0</v>
      </c>
      <c r="AV585" s="109">
        <f>IF($I585=AS$16,AT585,0)</f>
        <v>0</v>
      </c>
      <c r="AW585" s="108">
        <v>0</v>
      </c>
      <c r="AX585" s="109">
        <f>100*AW585/$V585</f>
        <v>0</v>
      </c>
      <c r="AY585" s="108">
        <f>IF(AX585&gt;$V$8,1,0)</f>
        <v>0</v>
      </c>
      <c r="AZ585" s="109">
        <f>IF($I585=AW$16,AX585,0)</f>
        <v>0</v>
      </c>
      <c r="BA585" s="108">
        <v>0</v>
      </c>
      <c r="BB585" s="109">
        <f>100*BA585/$V585</f>
        <v>0</v>
      </c>
      <c r="BC585" s="108">
        <f>IF(BB585&gt;$V$8,1,0)</f>
        <v>0</v>
      </c>
      <c r="BD585" s="109">
        <f>IF($I585=BA$16,BB585,0)</f>
        <v>0</v>
      </c>
      <c r="BE585" s="108">
        <v>0</v>
      </c>
      <c r="BF585" s="109">
        <f>100*BE585/$V585</f>
        <v>0</v>
      </c>
      <c r="BG585" s="108">
        <f>IF(BF585&gt;$V$8,1,0)</f>
        <v>0</v>
      </c>
      <c r="BH585" s="109">
        <f>IF($I585=BE$16,BF585,0)</f>
        <v>0</v>
      </c>
      <c r="BI585" s="108">
        <v>0</v>
      </c>
      <c r="BJ585" s="109">
        <f>100*BI585/$V585</f>
        <v>0</v>
      </c>
      <c r="BK585" s="108">
        <f>IF(BJ585&gt;$V$8,1,0)</f>
        <v>0</v>
      </c>
      <c r="BL585" s="109">
        <f>IF($I585=BI$16,BJ585,0)</f>
        <v>0</v>
      </c>
      <c r="BM585" s="108">
        <v>0</v>
      </c>
      <c r="BN585" s="109">
        <f>100*BM585/$V585</f>
        <v>0</v>
      </c>
      <c r="BO585" s="108">
        <f>IF(BN585&gt;$V$8,1,0)</f>
        <v>0</v>
      </c>
      <c r="BP585" s="109">
        <f>IF($I585=BM$16,BN585,0)</f>
        <v>0</v>
      </c>
      <c r="BQ585" s="108">
        <v>0</v>
      </c>
      <c r="BR585" s="109">
        <f>100*BQ585/$V585</f>
        <v>0</v>
      </c>
      <c r="BS585" s="108">
        <f>IF(BR585&gt;$V$8,1,0)</f>
        <v>0</v>
      </c>
      <c r="BT585" s="109">
        <f>IF($I585=BQ$16,BR585,0)</f>
        <v>0</v>
      </c>
      <c r="BU585" s="108">
        <v>0</v>
      </c>
      <c r="BV585" s="109">
        <f>100*BU585/$V585</f>
        <v>0</v>
      </c>
      <c r="BW585" s="108">
        <f>IF(BV585&gt;$V$8,1,0)</f>
        <v>0</v>
      </c>
      <c r="BX585" s="109">
        <f>IF($I585=BU$16,BV585,0)</f>
        <v>0</v>
      </c>
      <c r="BY585" s="108">
        <v>0</v>
      </c>
      <c r="BZ585" s="108">
        <v>0</v>
      </c>
      <c r="CA585" s="107"/>
      <c r="CB585" s="20"/>
      <c r="CC585" s="21"/>
    </row>
    <row r="586" ht="15.75" customHeight="1">
      <c r="A586" t="s" s="32">
        <v>1294</v>
      </c>
      <c r="B586" t="s" s="71">
        <f>_xlfn.IFS(H586=0,F586,K586=1,I586,L586=1,Q586)</f>
        <v>5</v>
      </c>
      <c r="C586" s="72">
        <f>_xlfn.IFS(H586=0,G586,K586=1,J586,L586=1,R586)</f>
        <v>35.7464868433462</v>
      </c>
      <c r="D586" t="s" s="68">
        <v>1001</v>
      </c>
      <c r="E586" s="13"/>
      <c r="F586" t="s" s="74">
        <v>5</v>
      </c>
      <c r="G586" s="81">
        <f>Z586</f>
        <v>35.7464868433462</v>
      </c>
      <c r="H586" s="82">
        <f>K586+L586</f>
        <v>0</v>
      </c>
      <c r="I586" t="s" s="77">
        <v>13</v>
      </c>
      <c r="J586" s="81">
        <f>AJ586</f>
        <v>33.2019239837782</v>
      </c>
      <c r="K586" s="13"/>
      <c r="L586" s="13"/>
      <c r="M586" s="13"/>
      <c r="N586" s="13"/>
      <c r="O586" t="s" s="118">
        <v>1295</v>
      </c>
      <c r="P586" t="s" s="118">
        <v>1294</v>
      </c>
      <c r="Q586" t="s" s="78">
        <v>9</v>
      </c>
      <c r="R586" s="83">
        <f>100*S586</f>
        <v>13.8225031</v>
      </c>
      <c r="S586" s="35">
        <v>0.138225031</v>
      </c>
      <c r="T586" s="16"/>
      <c r="U586" s="37">
        <v>75920</v>
      </c>
      <c r="V586" s="37">
        <v>53015</v>
      </c>
      <c r="W586" s="37">
        <v>197</v>
      </c>
      <c r="X586" s="37">
        <v>1349</v>
      </c>
      <c r="Y586" s="37">
        <v>18951</v>
      </c>
      <c r="Z586" s="38">
        <f>100*Y586/$V586</f>
        <v>35.7464868433462</v>
      </c>
      <c r="AA586" s="37">
        <f>IF(Z586&gt;$V$8,1,0)</f>
        <v>0</v>
      </c>
      <c r="AB586" s="38">
        <f>IF($I586=Y$16,Z586,0)</f>
        <v>0</v>
      </c>
      <c r="AC586" s="37">
        <v>7328</v>
      </c>
      <c r="AD586" s="38">
        <f>100*AC586/$V586</f>
        <v>13.8225030651702</v>
      </c>
      <c r="AE586" s="37">
        <f>IF(AD586&gt;$V$8,1,0)</f>
        <v>0</v>
      </c>
      <c r="AF586" s="38">
        <f>IF($I586=AC$16,AD586,0)</f>
        <v>0</v>
      </c>
      <c r="AG586" s="37">
        <v>17602</v>
      </c>
      <c r="AH586" s="38">
        <f>100*AG586/$V586</f>
        <v>33.2019239837782</v>
      </c>
      <c r="AI586" s="37">
        <f>IF(AH586&gt;$V$8,1,0)</f>
        <v>0</v>
      </c>
      <c r="AJ586" s="38">
        <f>IF($I586=AG$16,AH586,0)</f>
        <v>33.2019239837782</v>
      </c>
      <c r="AK586" s="37">
        <v>6217</v>
      </c>
      <c r="AL586" s="38">
        <f>100*AK586/$V586</f>
        <v>11.7268697538433</v>
      </c>
      <c r="AM586" s="37">
        <f>IF(AL586&gt;$V$8,1,0)</f>
        <v>0</v>
      </c>
      <c r="AN586" s="38">
        <f>IF($I586=AK$16,AL586,0)</f>
        <v>0</v>
      </c>
      <c r="AO586" s="37">
        <v>2496</v>
      </c>
      <c r="AP586" s="38">
        <f>100*AO586/$V586</f>
        <v>4.70810148071301</v>
      </c>
      <c r="AQ586" s="37">
        <f>IF(AP586&gt;$V$8,1,0)</f>
        <v>0</v>
      </c>
      <c r="AR586" s="38">
        <f>IF($I586=AO$16,AP586,0)</f>
        <v>0</v>
      </c>
      <c r="AS586" s="37">
        <v>0</v>
      </c>
      <c r="AT586" s="38">
        <f>100*AS586/$V586</f>
        <v>0</v>
      </c>
      <c r="AU586" s="37">
        <f>IF(AT586&gt;$V$8,1,0)</f>
        <v>0</v>
      </c>
      <c r="AV586" s="38">
        <f>IF($I586=AS$16,AT586,0)</f>
        <v>0</v>
      </c>
      <c r="AW586" s="37">
        <v>0</v>
      </c>
      <c r="AX586" s="38">
        <f>100*AW586/$V586</f>
        <v>0</v>
      </c>
      <c r="AY586" s="37">
        <f>IF(AX586&gt;$V$8,1,0)</f>
        <v>0</v>
      </c>
      <c r="AZ586" s="38">
        <f>IF($I586=AW$16,AX586,0)</f>
        <v>0</v>
      </c>
      <c r="BA586" s="37">
        <v>0</v>
      </c>
      <c r="BB586" s="38">
        <f>100*BA586/$V586</f>
        <v>0</v>
      </c>
      <c r="BC586" s="37">
        <f>IF(BB586&gt;$V$8,1,0)</f>
        <v>0</v>
      </c>
      <c r="BD586" s="38">
        <f>IF($I586=BA$16,BB586,0)</f>
        <v>0</v>
      </c>
      <c r="BE586" s="37">
        <v>0</v>
      </c>
      <c r="BF586" s="38">
        <f>100*BE586/$V586</f>
        <v>0</v>
      </c>
      <c r="BG586" s="37">
        <f>IF(BF586&gt;$V$8,1,0)</f>
        <v>0</v>
      </c>
      <c r="BH586" s="38">
        <f>IF($I586=BE$16,BF586,0)</f>
        <v>0</v>
      </c>
      <c r="BI586" s="37">
        <v>0</v>
      </c>
      <c r="BJ586" s="38">
        <f>100*BI586/$V586</f>
        <v>0</v>
      </c>
      <c r="BK586" s="37">
        <f>IF(BJ586&gt;$V$8,1,0)</f>
        <v>0</v>
      </c>
      <c r="BL586" s="38">
        <f>IF($I586=BI$16,BJ586,0)</f>
        <v>0</v>
      </c>
      <c r="BM586" s="37">
        <v>0</v>
      </c>
      <c r="BN586" s="38">
        <f>100*BM586/$V586</f>
        <v>0</v>
      </c>
      <c r="BO586" s="37">
        <f>IF(BN586&gt;$V$8,1,0)</f>
        <v>0</v>
      </c>
      <c r="BP586" s="38">
        <f>IF($I586=BM$16,BN586,0)</f>
        <v>0</v>
      </c>
      <c r="BQ586" s="37">
        <v>0</v>
      </c>
      <c r="BR586" s="38">
        <f>100*BQ586/$V586</f>
        <v>0</v>
      </c>
      <c r="BS586" s="37">
        <f>IF(BR586&gt;$V$8,1,0)</f>
        <v>0</v>
      </c>
      <c r="BT586" s="38">
        <f>IF($I586=BQ$16,BR586,0)</f>
        <v>0</v>
      </c>
      <c r="BU586" s="37">
        <v>0</v>
      </c>
      <c r="BV586" s="38">
        <f>100*BU586/$V586</f>
        <v>0</v>
      </c>
      <c r="BW586" s="37">
        <f>IF(BV586&gt;$V$8,1,0)</f>
        <v>0</v>
      </c>
      <c r="BX586" s="38">
        <f>IF($I586=BU$16,BV586,0)</f>
        <v>0</v>
      </c>
      <c r="BY586" s="37">
        <v>0</v>
      </c>
      <c r="BZ586" s="37">
        <v>0</v>
      </c>
      <c r="CA586" s="16"/>
      <c r="CB586" s="20"/>
      <c r="CC586" s="21"/>
    </row>
    <row r="587" ht="15.75" customHeight="1">
      <c r="A587" t="s" s="32">
        <v>1296</v>
      </c>
      <c r="B587" t="s" s="71">
        <f>_xlfn.IFS(H587=0,F587,K587=1,I587,L587=1,Q587)</f>
        <v>5</v>
      </c>
      <c r="C587" s="72">
        <f>_xlfn.IFS(H587=0,G587,K587=1,J587,L587=1,R587)</f>
        <v>35.7394267836192</v>
      </c>
      <c r="D587" t="s" s="73">
        <v>1001</v>
      </c>
      <c r="E587" s="25"/>
      <c r="F587" t="s" s="74">
        <v>5</v>
      </c>
      <c r="G587" s="75">
        <f>Z587</f>
        <v>35.7394267836192</v>
      </c>
      <c r="H587" s="76">
        <f>K587+L587</f>
        <v>0</v>
      </c>
      <c r="I587" t="s" s="77">
        <v>9</v>
      </c>
      <c r="J587" s="75">
        <f>AF587</f>
        <v>28.8731214034304</v>
      </c>
      <c r="K587" s="25"/>
      <c r="L587" s="25"/>
      <c r="M587" s="25"/>
      <c r="N587" s="25"/>
      <c r="O587" t="s" s="73">
        <v>1297</v>
      </c>
      <c r="P587" t="s" s="73">
        <v>1296</v>
      </c>
      <c r="Q587" t="s" s="78">
        <v>17</v>
      </c>
      <c r="R587" s="79">
        <f>100*S587</f>
        <v>16.6899454</v>
      </c>
      <c r="S587" s="80">
        <v>0.166899454</v>
      </c>
      <c r="T587" s="28"/>
      <c r="U587" s="29">
        <v>70393</v>
      </c>
      <c r="V587" s="29">
        <v>53697</v>
      </c>
      <c r="W587" s="29">
        <v>187</v>
      </c>
      <c r="X587" s="29">
        <v>3687</v>
      </c>
      <c r="Y587" s="29">
        <v>19191</v>
      </c>
      <c r="Z587" s="31">
        <f>100*Y587/$V587</f>
        <v>35.7394267836192</v>
      </c>
      <c r="AA587" s="29">
        <f>IF(Z587&gt;$V$8,1,0)</f>
        <v>0</v>
      </c>
      <c r="AB587" s="31">
        <f>IF($I587=Y$16,Z587,0)</f>
        <v>0</v>
      </c>
      <c r="AC587" s="29">
        <v>15504</v>
      </c>
      <c r="AD587" s="31">
        <f>100*AC587/$V587</f>
        <v>28.8731214034304</v>
      </c>
      <c r="AE587" s="29">
        <f>IF(AD587&gt;$V$8,1,0)</f>
        <v>0</v>
      </c>
      <c r="AF587" s="31">
        <f>IF($I587=AC$16,AD587,0)</f>
        <v>28.8731214034304</v>
      </c>
      <c r="AG587" s="29">
        <v>4989</v>
      </c>
      <c r="AH587" s="31">
        <f>100*AG587/$V587</f>
        <v>9.2910218447958</v>
      </c>
      <c r="AI587" s="29">
        <f>IF(AH587&gt;$V$8,1,0)</f>
        <v>0</v>
      </c>
      <c r="AJ587" s="31">
        <f>IF($I587=AG$16,AH587,0)</f>
        <v>0</v>
      </c>
      <c r="AK587" s="29">
        <v>8962</v>
      </c>
      <c r="AL587" s="31">
        <f>100*AK587/$V587</f>
        <v>16.689945434568</v>
      </c>
      <c r="AM587" s="29">
        <f>IF(AL587&gt;$V$8,1,0)</f>
        <v>0</v>
      </c>
      <c r="AN587" s="31">
        <f>IF($I587=AK$16,AL587,0)</f>
        <v>0</v>
      </c>
      <c r="AO587" s="29">
        <v>3040</v>
      </c>
      <c r="AP587" s="31">
        <f>100*AO587/$V587</f>
        <v>5.6613963536138</v>
      </c>
      <c r="AQ587" s="29">
        <f>IF(AP587&gt;$V$8,1,0)</f>
        <v>0</v>
      </c>
      <c r="AR587" s="31">
        <f>IF($I587=AO$16,AP587,0)</f>
        <v>0</v>
      </c>
      <c r="AS587" s="29">
        <v>0</v>
      </c>
      <c r="AT587" s="31">
        <f>100*AS587/$V587</f>
        <v>0</v>
      </c>
      <c r="AU587" s="29">
        <f>IF(AT587&gt;$V$8,1,0)</f>
        <v>0</v>
      </c>
      <c r="AV587" s="31">
        <f>IF($I587=AS$16,AT587,0)</f>
        <v>0</v>
      </c>
      <c r="AW587" s="29">
        <v>0</v>
      </c>
      <c r="AX587" s="31">
        <f>100*AW587/$V587</f>
        <v>0</v>
      </c>
      <c r="AY587" s="29">
        <f>IF(AX587&gt;$V$8,1,0)</f>
        <v>0</v>
      </c>
      <c r="AZ587" s="31">
        <f>IF($I587=AW$16,AX587,0)</f>
        <v>0</v>
      </c>
      <c r="BA587" s="29">
        <v>0</v>
      </c>
      <c r="BB587" s="31">
        <f>100*BA587/$V587</f>
        <v>0</v>
      </c>
      <c r="BC587" s="29">
        <f>IF(BB587&gt;$V$8,1,0)</f>
        <v>0</v>
      </c>
      <c r="BD587" s="31">
        <f>IF($I587=BA$16,BB587,0)</f>
        <v>0</v>
      </c>
      <c r="BE587" s="29">
        <v>0</v>
      </c>
      <c r="BF587" s="31">
        <f>100*BE587/$V587</f>
        <v>0</v>
      </c>
      <c r="BG587" s="29">
        <f>IF(BF587&gt;$V$8,1,0)</f>
        <v>0</v>
      </c>
      <c r="BH587" s="31">
        <f>IF($I587=BE$16,BF587,0)</f>
        <v>0</v>
      </c>
      <c r="BI587" s="29">
        <v>0</v>
      </c>
      <c r="BJ587" s="31">
        <f>100*BI587/$V587</f>
        <v>0</v>
      </c>
      <c r="BK587" s="29">
        <f>IF(BJ587&gt;$V$8,1,0)</f>
        <v>0</v>
      </c>
      <c r="BL587" s="31">
        <f>IF($I587=BI$16,BJ587,0)</f>
        <v>0</v>
      </c>
      <c r="BM587" s="29">
        <v>0</v>
      </c>
      <c r="BN587" s="31">
        <f>100*BM587/$V587</f>
        <v>0</v>
      </c>
      <c r="BO587" s="29">
        <f>IF(BN587&gt;$V$8,1,0)</f>
        <v>0</v>
      </c>
      <c r="BP587" s="31">
        <f>IF($I587=BM$16,BN587,0)</f>
        <v>0</v>
      </c>
      <c r="BQ587" s="29">
        <v>0</v>
      </c>
      <c r="BR587" s="31">
        <f>100*BQ587/$V587</f>
        <v>0</v>
      </c>
      <c r="BS587" s="29">
        <f>IF(BR587&gt;$V$8,1,0)</f>
        <v>0</v>
      </c>
      <c r="BT587" s="31">
        <f>IF($I587=BQ$16,BR587,0)</f>
        <v>0</v>
      </c>
      <c r="BU587" s="29">
        <v>0</v>
      </c>
      <c r="BV587" s="31">
        <f>100*BU587/$V587</f>
        <v>0</v>
      </c>
      <c r="BW587" s="29">
        <f>IF(BV587&gt;$V$8,1,0)</f>
        <v>0</v>
      </c>
      <c r="BX587" s="31">
        <f>IF($I587=BU$16,BV587,0)</f>
        <v>0</v>
      </c>
      <c r="BY587" s="29">
        <v>0</v>
      </c>
      <c r="BZ587" s="29">
        <v>0</v>
      </c>
      <c r="CA587" s="28"/>
      <c r="CB587" s="20"/>
      <c r="CC587" s="21"/>
    </row>
    <row r="588" ht="15.75" customHeight="1">
      <c r="A588" t="s" s="32">
        <v>1298</v>
      </c>
      <c r="B588" t="s" s="71">
        <f>_xlfn.IFS(H588=0,F588,K588=1,I588,L588=1,Q588)</f>
        <v>5</v>
      </c>
      <c r="C588" s="72">
        <f>_xlfn.IFS(H588=0,G588,K588=1,J588,L588=1,R588)</f>
        <v>35.7211983939051</v>
      </c>
      <c r="D588" t="s" s="68">
        <v>1001</v>
      </c>
      <c r="E588" s="13"/>
      <c r="F588" t="s" s="74">
        <v>5</v>
      </c>
      <c r="G588" s="81">
        <f>Z588</f>
        <v>35.7211983939051</v>
      </c>
      <c r="H588" s="82">
        <f>K588+L588</f>
        <v>0</v>
      </c>
      <c r="I588" t="s" s="77">
        <v>9</v>
      </c>
      <c r="J588" s="81">
        <f>AF588</f>
        <v>26.7723669309173</v>
      </c>
      <c r="K588" s="13"/>
      <c r="L588" s="13"/>
      <c r="M588" s="13"/>
      <c r="N588" s="13"/>
      <c r="O588" t="s" s="68">
        <v>1299</v>
      </c>
      <c r="P588" t="s" s="68">
        <v>1298</v>
      </c>
      <c r="Q588" t="s" s="78">
        <v>17</v>
      </c>
      <c r="R588" s="83">
        <f>100*S588</f>
        <v>21.5875631</v>
      </c>
      <c r="S588" s="35">
        <v>0.215875631</v>
      </c>
      <c r="T588" s="16"/>
      <c r="U588" s="37">
        <v>75651</v>
      </c>
      <c r="V588" s="37">
        <v>48565</v>
      </c>
      <c r="W588" s="37">
        <v>196</v>
      </c>
      <c r="X588" s="37">
        <v>4346</v>
      </c>
      <c r="Y588" s="37">
        <v>17348</v>
      </c>
      <c r="Z588" s="38">
        <f>100*Y588/$V588</f>
        <v>35.7211983939051</v>
      </c>
      <c r="AA588" s="37">
        <f>IF(Z588&gt;$V$8,1,0)</f>
        <v>0</v>
      </c>
      <c r="AB588" s="38">
        <f>IF($I588=Y$16,Z588,0)</f>
        <v>0</v>
      </c>
      <c r="AC588" s="37">
        <v>13002</v>
      </c>
      <c r="AD588" s="38">
        <f>100*AC588/$V588</f>
        <v>26.7723669309173</v>
      </c>
      <c r="AE588" s="37">
        <f>IF(AD588&gt;$V$8,1,0)</f>
        <v>0</v>
      </c>
      <c r="AF588" s="38">
        <f>IF($I588=AC$16,AD588,0)</f>
        <v>26.7723669309173</v>
      </c>
      <c r="AG588" s="37">
        <v>2264</v>
      </c>
      <c r="AH588" s="38">
        <f>100*AG588/$V588</f>
        <v>4.6617934726655</v>
      </c>
      <c r="AI588" s="37">
        <f>IF(AH588&gt;$V$8,1,0)</f>
        <v>0</v>
      </c>
      <c r="AJ588" s="38">
        <f>IF($I588=AG$16,AH588,0)</f>
        <v>0</v>
      </c>
      <c r="AK588" s="37">
        <v>10484</v>
      </c>
      <c r="AL588" s="38">
        <f>100*AK588/$V588</f>
        <v>21.5875630598167</v>
      </c>
      <c r="AM588" s="37">
        <f>IF(AL588&gt;$V$8,1,0)</f>
        <v>0</v>
      </c>
      <c r="AN588" s="38">
        <f>IF($I588=AK$16,AL588,0)</f>
        <v>0</v>
      </c>
      <c r="AO588" s="37">
        <v>2435</v>
      </c>
      <c r="AP588" s="38">
        <f>100*AO588/$V588</f>
        <v>5.01389889838361</v>
      </c>
      <c r="AQ588" s="37">
        <f>IF(AP588&gt;$V$8,1,0)</f>
        <v>0</v>
      </c>
      <c r="AR588" s="38">
        <f>IF($I588=AO$16,AP588,0)</f>
        <v>0</v>
      </c>
      <c r="AS588" s="37">
        <v>0</v>
      </c>
      <c r="AT588" s="38">
        <f>100*AS588/$V588</f>
        <v>0</v>
      </c>
      <c r="AU588" s="37">
        <f>IF(AT588&gt;$V$8,1,0)</f>
        <v>0</v>
      </c>
      <c r="AV588" s="38">
        <f>IF($I588=AS$16,AT588,0)</f>
        <v>0</v>
      </c>
      <c r="AW588" s="37">
        <v>0</v>
      </c>
      <c r="AX588" s="38">
        <f>100*AW588/$V588</f>
        <v>0</v>
      </c>
      <c r="AY588" s="37">
        <f>IF(AX588&gt;$V$8,1,0)</f>
        <v>0</v>
      </c>
      <c r="AZ588" s="38">
        <f>IF($I588=AW$16,AX588,0)</f>
        <v>0</v>
      </c>
      <c r="BA588" s="37">
        <v>0</v>
      </c>
      <c r="BB588" s="38">
        <f>100*BA588/$V588</f>
        <v>0</v>
      </c>
      <c r="BC588" s="37">
        <f>IF(BB588&gt;$V$8,1,0)</f>
        <v>0</v>
      </c>
      <c r="BD588" s="38">
        <f>IF($I588=BA$16,BB588,0)</f>
        <v>0</v>
      </c>
      <c r="BE588" s="37">
        <v>0</v>
      </c>
      <c r="BF588" s="38">
        <f>100*BE588/$V588</f>
        <v>0</v>
      </c>
      <c r="BG588" s="37">
        <f>IF(BF588&gt;$V$8,1,0)</f>
        <v>0</v>
      </c>
      <c r="BH588" s="38">
        <f>IF($I588=BE$16,BF588,0)</f>
        <v>0</v>
      </c>
      <c r="BI588" s="37">
        <v>0</v>
      </c>
      <c r="BJ588" s="38">
        <f>100*BI588/$V588</f>
        <v>0</v>
      </c>
      <c r="BK588" s="37">
        <f>IF(BJ588&gt;$V$8,1,0)</f>
        <v>0</v>
      </c>
      <c r="BL588" s="38">
        <f>IF($I588=BI$16,BJ588,0)</f>
        <v>0</v>
      </c>
      <c r="BM588" s="37">
        <v>0</v>
      </c>
      <c r="BN588" s="38">
        <f>100*BM588/$V588</f>
        <v>0</v>
      </c>
      <c r="BO588" s="37">
        <f>IF(BN588&gt;$V$8,1,0)</f>
        <v>0</v>
      </c>
      <c r="BP588" s="38">
        <f>IF($I588=BM$16,BN588,0)</f>
        <v>0</v>
      </c>
      <c r="BQ588" s="37">
        <v>0</v>
      </c>
      <c r="BR588" s="38">
        <f>100*BQ588/$V588</f>
        <v>0</v>
      </c>
      <c r="BS588" s="37">
        <f>IF(BR588&gt;$V$8,1,0)</f>
        <v>0</v>
      </c>
      <c r="BT588" s="38">
        <f>IF($I588=BQ$16,BR588,0)</f>
        <v>0</v>
      </c>
      <c r="BU588" s="37">
        <v>0</v>
      </c>
      <c r="BV588" s="38">
        <f>100*BU588/$V588</f>
        <v>0</v>
      </c>
      <c r="BW588" s="37">
        <f>IF(BV588&gt;$V$8,1,0)</f>
        <v>0</v>
      </c>
      <c r="BX588" s="38">
        <f>IF($I588=BU$16,BV588,0)</f>
        <v>0</v>
      </c>
      <c r="BY588" s="37">
        <v>0</v>
      </c>
      <c r="BZ588" s="37">
        <v>0</v>
      </c>
      <c r="CA588" s="16"/>
      <c r="CB588" s="20"/>
      <c r="CC588" s="21"/>
    </row>
    <row r="589" ht="15.75" customHeight="1">
      <c r="A589" t="s" s="32">
        <v>1300</v>
      </c>
      <c r="B589" t="s" s="71">
        <f>_xlfn.IFS(H589=0,F589,K589=1,I589,L589=1,Q589)</f>
        <v>5</v>
      </c>
      <c r="C589" s="72">
        <f>_xlfn.IFS(H589=0,G589,K589=1,J589,L589=1,R589)</f>
        <v>35.7023287351938</v>
      </c>
      <c r="D589" t="s" s="73">
        <v>1001</v>
      </c>
      <c r="E589" s="25"/>
      <c r="F589" t="s" s="74">
        <v>5</v>
      </c>
      <c r="G589" s="75">
        <f>Z589</f>
        <v>35.7023287351938</v>
      </c>
      <c r="H589" s="76">
        <f>K589+L589</f>
        <v>0</v>
      </c>
      <c r="I589" t="s" s="77">
        <v>9</v>
      </c>
      <c r="J589" s="75">
        <f>AF589</f>
        <v>25.7093212976501</v>
      </c>
      <c r="K589" s="25"/>
      <c r="L589" s="25"/>
      <c r="M589" s="25"/>
      <c r="N589" s="25"/>
      <c r="O589" t="s" s="73">
        <v>1301</v>
      </c>
      <c r="P589" t="s" s="73">
        <v>1300</v>
      </c>
      <c r="Q589" t="s" s="78">
        <v>13</v>
      </c>
      <c r="R589" s="79">
        <f>100*S589</f>
        <v>17.3839341</v>
      </c>
      <c r="S589" s="80">
        <v>0.173839341</v>
      </c>
      <c r="T589" s="28"/>
      <c r="U589" s="29">
        <v>74139</v>
      </c>
      <c r="V589" s="29">
        <v>47193</v>
      </c>
      <c r="W589" s="29">
        <v>167</v>
      </c>
      <c r="X589" s="29">
        <v>4716</v>
      </c>
      <c r="Y589" s="29">
        <v>16849</v>
      </c>
      <c r="Z589" s="31">
        <f>100*Y589/$V589</f>
        <v>35.7023287351938</v>
      </c>
      <c r="AA589" s="29">
        <f>IF(Z589&gt;$V$8,1,0)</f>
        <v>0</v>
      </c>
      <c r="AB589" s="31">
        <f>IF($I589=Y$16,Z589,0)</f>
        <v>0</v>
      </c>
      <c r="AC589" s="29">
        <v>12133</v>
      </c>
      <c r="AD589" s="31">
        <f>100*AC589/$V589</f>
        <v>25.7093212976501</v>
      </c>
      <c r="AE589" s="29">
        <f>IF(AD589&gt;$V$8,1,0)</f>
        <v>0</v>
      </c>
      <c r="AF589" s="31">
        <f>IF($I589=AC$16,AD589,0)</f>
        <v>25.7093212976501</v>
      </c>
      <c r="AG589" s="29">
        <v>8204</v>
      </c>
      <c r="AH589" s="31">
        <f>100*AG589/$V589</f>
        <v>17.3839340580171</v>
      </c>
      <c r="AI589" s="29">
        <f>IF(AH589&gt;$V$8,1,0)</f>
        <v>0</v>
      </c>
      <c r="AJ589" s="31">
        <f>IF($I589=AG$16,AH589,0)</f>
        <v>0</v>
      </c>
      <c r="AK589" s="29">
        <v>7885</v>
      </c>
      <c r="AL589" s="31">
        <f>100*AK589/$V589</f>
        <v>16.7079863539084</v>
      </c>
      <c r="AM589" s="29">
        <f>IF(AL589&gt;$V$8,1,0)</f>
        <v>0</v>
      </c>
      <c r="AN589" s="31">
        <f>IF($I589=AK$16,AL589,0)</f>
        <v>0</v>
      </c>
      <c r="AO589" s="29">
        <v>1844</v>
      </c>
      <c r="AP589" s="31">
        <f>100*AO589/$V589</f>
        <v>3.90735914224567</v>
      </c>
      <c r="AQ589" s="29">
        <f>IF(AP589&gt;$V$8,1,0)</f>
        <v>0</v>
      </c>
      <c r="AR589" s="31">
        <f>IF($I589=AO$16,AP589,0)</f>
        <v>0</v>
      </c>
      <c r="AS589" s="29">
        <v>0</v>
      </c>
      <c r="AT589" s="31">
        <f>100*AS589/$V589</f>
        <v>0</v>
      </c>
      <c r="AU589" s="29">
        <f>IF(AT589&gt;$V$8,1,0)</f>
        <v>0</v>
      </c>
      <c r="AV589" s="31">
        <f>IF($I589=AS$16,AT589,0)</f>
        <v>0</v>
      </c>
      <c r="AW589" s="29">
        <v>0</v>
      </c>
      <c r="AX589" s="31">
        <f>100*AW589/$V589</f>
        <v>0</v>
      </c>
      <c r="AY589" s="29">
        <f>IF(AX589&gt;$V$8,1,0)</f>
        <v>0</v>
      </c>
      <c r="AZ589" s="31">
        <f>IF($I589=AW$16,AX589,0)</f>
        <v>0</v>
      </c>
      <c r="BA589" s="29">
        <v>0</v>
      </c>
      <c r="BB589" s="31">
        <f>100*BA589/$V589</f>
        <v>0</v>
      </c>
      <c r="BC589" s="29">
        <f>IF(BB589&gt;$V$8,1,0)</f>
        <v>0</v>
      </c>
      <c r="BD589" s="31">
        <f>IF($I589=BA$16,BB589,0)</f>
        <v>0</v>
      </c>
      <c r="BE589" s="29">
        <v>0</v>
      </c>
      <c r="BF589" s="31">
        <f>100*BE589/$V589</f>
        <v>0</v>
      </c>
      <c r="BG589" s="29">
        <f>IF(BF589&gt;$V$8,1,0)</f>
        <v>0</v>
      </c>
      <c r="BH589" s="31">
        <f>IF($I589=BE$16,BF589,0)</f>
        <v>0</v>
      </c>
      <c r="BI589" s="29">
        <v>0</v>
      </c>
      <c r="BJ589" s="31">
        <f>100*BI589/$V589</f>
        <v>0</v>
      </c>
      <c r="BK589" s="29">
        <f>IF(BJ589&gt;$V$8,1,0)</f>
        <v>0</v>
      </c>
      <c r="BL589" s="31">
        <f>IF($I589=BI$16,BJ589,0)</f>
        <v>0</v>
      </c>
      <c r="BM589" s="29">
        <v>0</v>
      </c>
      <c r="BN589" s="31">
        <f>100*BM589/$V589</f>
        <v>0</v>
      </c>
      <c r="BO589" s="29">
        <f>IF(BN589&gt;$V$8,1,0)</f>
        <v>0</v>
      </c>
      <c r="BP589" s="31">
        <f>IF($I589=BM$16,BN589,0)</f>
        <v>0</v>
      </c>
      <c r="BQ589" s="29">
        <v>0</v>
      </c>
      <c r="BR589" s="31">
        <f>100*BQ589/$V589</f>
        <v>0</v>
      </c>
      <c r="BS589" s="29">
        <f>IF(BR589&gt;$V$8,1,0)</f>
        <v>0</v>
      </c>
      <c r="BT589" s="31">
        <f>IF($I589=BQ$16,BR589,0)</f>
        <v>0</v>
      </c>
      <c r="BU589" s="29">
        <v>0</v>
      </c>
      <c r="BV589" s="31">
        <f>100*BU589/$V589</f>
        <v>0</v>
      </c>
      <c r="BW589" s="29">
        <f>IF(BV589&gt;$V$8,1,0)</f>
        <v>0</v>
      </c>
      <c r="BX589" s="31">
        <f>IF($I589=BU$16,BV589,0)</f>
        <v>0</v>
      </c>
      <c r="BY589" s="29">
        <v>0</v>
      </c>
      <c r="BZ589" s="29">
        <v>0</v>
      </c>
      <c r="CA589" s="28"/>
      <c r="CB589" s="20"/>
      <c r="CC589" s="21"/>
    </row>
    <row r="590" ht="15.75" customHeight="1">
      <c r="A590" t="s" s="32">
        <v>1302</v>
      </c>
      <c r="B590" t="s" s="71">
        <f>_xlfn.IFS(H590=0,F590,K590=1,I590,L590=1,Q590)</f>
        <v>5</v>
      </c>
      <c r="C590" s="72">
        <f>_xlfn.IFS(H590=0,G590,K590=1,J590,L590=1,R590)</f>
        <v>35.6345721323766</v>
      </c>
      <c r="D590" t="s" s="68">
        <v>1001</v>
      </c>
      <c r="E590" s="13"/>
      <c r="F590" t="s" s="74">
        <v>5</v>
      </c>
      <c r="G590" s="81">
        <f>Z590</f>
        <v>35.6345721323766</v>
      </c>
      <c r="H590" s="82">
        <f>K590+L590</f>
        <v>0</v>
      </c>
      <c r="I590" t="s" s="77">
        <v>9</v>
      </c>
      <c r="J590" s="81">
        <f>AF590</f>
        <v>28.0689729035022</v>
      </c>
      <c r="K590" s="13"/>
      <c r="L590" s="13"/>
      <c r="M590" s="13"/>
      <c r="N590" s="13"/>
      <c r="O590" t="s" s="68">
        <v>1303</v>
      </c>
      <c r="P590" t="s" s="68">
        <v>1302</v>
      </c>
      <c r="Q590" t="s" s="78">
        <v>17</v>
      </c>
      <c r="R590" s="83">
        <f>100*S590</f>
        <v>21.2402271</v>
      </c>
      <c r="S590" s="35">
        <v>0.212402271</v>
      </c>
      <c r="T590" s="16"/>
      <c r="U590" s="37">
        <v>75836</v>
      </c>
      <c r="V590" s="37">
        <v>46685</v>
      </c>
      <c r="W590" s="37">
        <v>177</v>
      </c>
      <c r="X590" s="37">
        <v>3532</v>
      </c>
      <c r="Y590" s="37">
        <v>16636</v>
      </c>
      <c r="Z590" s="38">
        <f>100*Y590/$V590</f>
        <v>35.6345721323766</v>
      </c>
      <c r="AA590" s="37">
        <f>IF(Z590&gt;$V$8,1,0)</f>
        <v>0</v>
      </c>
      <c r="AB590" s="38">
        <f>IF($I590=Y$16,Z590,0)</f>
        <v>0</v>
      </c>
      <c r="AC590" s="37">
        <v>13104</v>
      </c>
      <c r="AD590" s="38">
        <f>100*AC590/$V590</f>
        <v>28.0689729035022</v>
      </c>
      <c r="AE590" s="37">
        <f>IF(AD590&gt;$V$8,1,0)</f>
        <v>0</v>
      </c>
      <c r="AF590" s="38">
        <f>IF($I590=AC$16,AD590,0)</f>
        <v>28.0689729035022</v>
      </c>
      <c r="AG590" s="37">
        <v>5001</v>
      </c>
      <c r="AH590" s="38">
        <f>100*AG590/$V590</f>
        <v>10.7122201992075</v>
      </c>
      <c r="AI590" s="37">
        <f>IF(AH590&gt;$V$8,1,0)</f>
        <v>0</v>
      </c>
      <c r="AJ590" s="38">
        <f>IF($I590=AG$16,AH590,0)</f>
        <v>0</v>
      </c>
      <c r="AK590" s="37">
        <v>9916</v>
      </c>
      <c r="AL590" s="38">
        <f>100*AK590/$V590</f>
        <v>21.2402270536575</v>
      </c>
      <c r="AM590" s="37">
        <f>IF(AL590&gt;$V$8,1,0)</f>
        <v>0</v>
      </c>
      <c r="AN590" s="38">
        <f>IF($I590=AK$16,AL590,0)</f>
        <v>0</v>
      </c>
      <c r="AO590" s="37">
        <v>1832</v>
      </c>
      <c r="AP590" s="38">
        <f>100*AO590/$V590</f>
        <v>3.92417264646032</v>
      </c>
      <c r="AQ590" s="37">
        <f>IF(AP590&gt;$V$8,1,0)</f>
        <v>0</v>
      </c>
      <c r="AR590" s="38">
        <f>IF($I590=AO$16,AP590,0)</f>
        <v>0</v>
      </c>
      <c r="AS590" s="37">
        <v>0</v>
      </c>
      <c r="AT590" s="38">
        <f>100*AS590/$V590</f>
        <v>0</v>
      </c>
      <c r="AU590" s="37">
        <f>IF(AT590&gt;$V$8,1,0)</f>
        <v>0</v>
      </c>
      <c r="AV590" s="38">
        <f>IF($I590=AS$16,AT590,0)</f>
        <v>0</v>
      </c>
      <c r="AW590" s="37">
        <v>0</v>
      </c>
      <c r="AX590" s="38">
        <f>100*AW590/$V590</f>
        <v>0</v>
      </c>
      <c r="AY590" s="37">
        <f>IF(AX590&gt;$V$8,1,0)</f>
        <v>0</v>
      </c>
      <c r="AZ590" s="38">
        <f>IF($I590=AW$16,AX590,0)</f>
        <v>0</v>
      </c>
      <c r="BA590" s="37">
        <v>0</v>
      </c>
      <c r="BB590" s="38">
        <f>100*BA590/$V590</f>
        <v>0</v>
      </c>
      <c r="BC590" s="37">
        <f>IF(BB590&gt;$V$8,1,0)</f>
        <v>0</v>
      </c>
      <c r="BD590" s="38">
        <f>IF($I590=BA$16,BB590,0)</f>
        <v>0</v>
      </c>
      <c r="BE590" s="37">
        <v>0</v>
      </c>
      <c r="BF590" s="38">
        <f>100*BE590/$V590</f>
        <v>0</v>
      </c>
      <c r="BG590" s="37">
        <f>IF(BF590&gt;$V$8,1,0)</f>
        <v>0</v>
      </c>
      <c r="BH590" s="38">
        <f>IF($I590=BE$16,BF590,0)</f>
        <v>0</v>
      </c>
      <c r="BI590" s="37">
        <v>0</v>
      </c>
      <c r="BJ590" s="38">
        <f>100*BI590/$V590</f>
        <v>0</v>
      </c>
      <c r="BK590" s="37">
        <f>IF(BJ590&gt;$V$8,1,0)</f>
        <v>0</v>
      </c>
      <c r="BL590" s="38">
        <f>IF($I590=BI$16,BJ590,0)</f>
        <v>0</v>
      </c>
      <c r="BM590" s="37">
        <v>0</v>
      </c>
      <c r="BN590" s="38">
        <f>100*BM590/$V590</f>
        <v>0</v>
      </c>
      <c r="BO590" s="37">
        <f>IF(BN590&gt;$V$8,1,0)</f>
        <v>0</v>
      </c>
      <c r="BP590" s="38">
        <f>IF($I590=BM$16,BN590,0)</f>
        <v>0</v>
      </c>
      <c r="BQ590" s="37">
        <v>0</v>
      </c>
      <c r="BR590" s="38">
        <f>100*BQ590/$V590</f>
        <v>0</v>
      </c>
      <c r="BS590" s="37">
        <f>IF(BR590&gt;$V$8,1,0)</f>
        <v>0</v>
      </c>
      <c r="BT590" s="38">
        <f>IF($I590=BQ$16,BR590,0)</f>
        <v>0</v>
      </c>
      <c r="BU590" s="37">
        <v>0</v>
      </c>
      <c r="BV590" s="38">
        <f>100*BU590/$V590</f>
        <v>0</v>
      </c>
      <c r="BW590" s="37">
        <f>IF(BV590&gt;$V$8,1,0)</f>
        <v>0</v>
      </c>
      <c r="BX590" s="38">
        <f>IF($I590=BU$16,BV590,0)</f>
        <v>0</v>
      </c>
      <c r="BY590" s="37">
        <v>0</v>
      </c>
      <c r="BZ590" s="37">
        <v>0</v>
      </c>
      <c r="CA590" s="16"/>
      <c r="CB590" s="20"/>
      <c r="CC590" s="21"/>
    </row>
    <row r="591" ht="15.75" customHeight="1">
      <c r="A591" t="s" s="32">
        <v>1304</v>
      </c>
      <c r="B591" t="s" s="71">
        <f>_xlfn.IFS(H591=0,F591,K591=1,I591,L591=1,Q591)</f>
        <v>5</v>
      </c>
      <c r="C591" s="72">
        <f>_xlfn.IFS(H591=0,G591,K591=1,J591,L591=1,R591)</f>
        <v>35.6325446139041</v>
      </c>
      <c r="D591" t="s" s="73">
        <v>1001</v>
      </c>
      <c r="E591" s="25"/>
      <c r="F591" t="s" s="74">
        <v>5</v>
      </c>
      <c r="G591" s="75">
        <f>Z591</f>
        <v>35.6325446139041</v>
      </c>
      <c r="H591" s="76">
        <f>K591+L591</f>
        <v>0</v>
      </c>
      <c r="I591" t="s" s="77">
        <v>13</v>
      </c>
      <c r="J591" s="75">
        <f>AJ591</f>
        <v>24.3185003870374</v>
      </c>
      <c r="K591" s="25"/>
      <c r="L591" s="25"/>
      <c r="M591" s="25"/>
      <c r="N591" s="25"/>
      <c r="O591" t="s" s="73">
        <v>1305</v>
      </c>
      <c r="P591" t="s" s="73">
        <v>1304</v>
      </c>
      <c r="Q591" t="s" s="78">
        <v>17</v>
      </c>
      <c r="R591" s="79">
        <f>100*S591</f>
        <v>18.4459926</v>
      </c>
      <c r="S591" s="80">
        <v>0.184459926</v>
      </c>
      <c r="T591" s="28"/>
      <c r="U591" s="29">
        <v>76407</v>
      </c>
      <c r="V591" s="29">
        <v>47799</v>
      </c>
      <c r="W591" s="29">
        <v>147</v>
      </c>
      <c r="X591" s="29">
        <v>5408</v>
      </c>
      <c r="Y591" s="29">
        <v>17032</v>
      </c>
      <c r="Z591" s="31">
        <f>100*Y591/$V591</f>
        <v>35.6325446139041</v>
      </c>
      <c r="AA591" s="29">
        <f>IF(Z591&gt;$V$8,1,0)</f>
        <v>0</v>
      </c>
      <c r="AB591" s="31">
        <f>IF($I591=Y$16,Z591,0)</f>
        <v>0</v>
      </c>
      <c r="AC591" s="29">
        <v>8601</v>
      </c>
      <c r="AD591" s="31">
        <f>100*AC591/$V591</f>
        <v>17.9941002949853</v>
      </c>
      <c r="AE591" s="29">
        <f>IF(AD591&gt;$V$8,1,0)</f>
        <v>0</v>
      </c>
      <c r="AF591" s="31">
        <f>IF($I591=AC$16,AD591,0)</f>
        <v>0</v>
      </c>
      <c r="AG591" s="29">
        <v>11624</v>
      </c>
      <c r="AH591" s="31">
        <f>100*AG591/$V591</f>
        <v>24.3185003870374</v>
      </c>
      <c r="AI591" s="29">
        <f>IF(AH591&gt;$V$8,1,0)</f>
        <v>0</v>
      </c>
      <c r="AJ591" s="31">
        <f>IF($I591=AG$16,AH591,0)</f>
        <v>24.3185003870374</v>
      </c>
      <c r="AK591" s="29">
        <v>8817</v>
      </c>
      <c r="AL591" s="31">
        <f>100*AK591/$V591</f>
        <v>18.4459925939873</v>
      </c>
      <c r="AM591" s="29">
        <f>IF(AL591&gt;$V$8,1,0)</f>
        <v>0</v>
      </c>
      <c r="AN591" s="31">
        <f>IF($I591=AK$16,AL591,0)</f>
        <v>0</v>
      </c>
      <c r="AO591" s="29">
        <v>1514</v>
      </c>
      <c r="AP591" s="31">
        <f>100*AO591/$V591</f>
        <v>3.16743028096822</v>
      </c>
      <c r="AQ591" s="29">
        <f>IF(AP591&gt;$V$8,1,0)</f>
        <v>0</v>
      </c>
      <c r="AR591" s="31">
        <f>IF($I591=AO$16,AP591,0)</f>
        <v>0</v>
      </c>
      <c r="AS591" s="29">
        <v>0</v>
      </c>
      <c r="AT591" s="31">
        <f>100*AS591/$V591</f>
        <v>0</v>
      </c>
      <c r="AU591" s="29">
        <f>IF(AT591&gt;$V$8,1,0)</f>
        <v>0</v>
      </c>
      <c r="AV591" s="31">
        <f>IF($I591=AS$16,AT591,0)</f>
        <v>0</v>
      </c>
      <c r="AW591" s="29">
        <v>0</v>
      </c>
      <c r="AX591" s="31">
        <f>100*AW591/$V591</f>
        <v>0</v>
      </c>
      <c r="AY591" s="29">
        <f>IF(AX591&gt;$V$8,1,0)</f>
        <v>0</v>
      </c>
      <c r="AZ591" s="31">
        <f>IF($I591=AW$16,AX591,0)</f>
        <v>0</v>
      </c>
      <c r="BA591" s="29">
        <v>0</v>
      </c>
      <c r="BB591" s="31">
        <f>100*BA591/$V591</f>
        <v>0</v>
      </c>
      <c r="BC591" s="29">
        <f>IF(BB591&gt;$V$8,1,0)</f>
        <v>0</v>
      </c>
      <c r="BD591" s="31">
        <f>IF($I591=BA$16,BB591,0)</f>
        <v>0</v>
      </c>
      <c r="BE591" s="29">
        <v>0</v>
      </c>
      <c r="BF591" s="31">
        <f>100*BE591/$V591</f>
        <v>0</v>
      </c>
      <c r="BG591" s="29">
        <f>IF(BF591&gt;$V$8,1,0)</f>
        <v>0</v>
      </c>
      <c r="BH591" s="31">
        <f>IF($I591=BE$16,BF591,0)</f>
        <v>0</v>
      </c>
      <c r="BI591" s="29">
        <v>0</v>
      </c>
      <c r="BJ591" s="31">
        <f>100*BI591/$V591</f>
        <v>0</v>
      </c>
      <c r="BK591" s="29">
        <f>IF(BJ591&gt;$V$8,1,0)</f>
        <v>0</v>
      </c>
      <c r="BL591" s="31">
        <f>IF($I591=BI$16,BJ591,0)</f>
        <v>0</v>
      </c>
      <c r="BM591" s="29">
        <v>0</v>
      </c>
      <c r="BN591" s="31">
        <f>100*BM591/$V591</f>
        <v>0</v>
      </c>
      <c r="BO591" s="29">
        <f>IF(BN591&gt;$V$8,1,0)</f>
        <v>0</v>
      </c>
      <c r="BP591" s="31">
        <f>IF($I591=BM$16,BN591,0)</f>
        <v>0</v>
      </c>
      <c r="BQ591" s="29">
        <v>0</v>
      </c>
      <c r="BR591" s="31">
        <f>100*BQ591/$V591</f>
        <v>0</v>
      </c>
      <c r="BS591" s="29">
        <f>IF(BR591&gt;$V$8,1,0)</f>
        <v>0</v>
      </c>
      <c r="BT591" s="31">
        <f>IF($I591=BQ$16,BR591,0)</f>
        <v>0</v>
      </c>
      <c r="BU591" s="29">
        <v>0</v>
      </c>
      <c r="BV591" s="31">
        <f>100*BU591/$V591</f>
        <v>0</v>
      </c>
      <c r="BW591" s="29">
        <f>IF(BV591&gt;$V$8,1,0)</f>
        <v>0</v>
      </c>
      <c r="BX591" s="31">
        <f>IF($I591=BU$16,BV591,0)</f>
        <v>0</v>
      </c>
      <c r="BY591" s="29">
        <v>0</v>
      </c>
      <c r="BZ591" s="29">
        <v>0</v>
      </c>
      <c r="CA591" s="28"/>
      <c r="CB591" s="20"/>
      <c r="CC591" s="21"/>
    </row>
    <row r="592" ht="15.75" customHeight="1">
      <c r="A592" t="s" s="32">
        <v>1306</v>
      </c>
      <c r="B592" t="s" s="71">
        <f>_xlfn.IFS(H592=0,F592,K592=1,I592,L592=1,Q592)</f>
        <v>5</v>
      </c>
      <c r="C592" s="72">
        <f>_xlfn.IFS(H592=0,G592,K592=1,J592,L592=1,R592)</f>
        <v>35.622114116095</v>
      </c>
      <c r="D592" t="s" s="68">
        <v>1001</v>
      </c>
      <c r="E592" s="13"/>
      <c r="F592" t="s" s="74">
        <v>5</v>
      </c>
      <c r="G592" s="81">
        <f>Z592</f>
        <v>35.622114116095</v>
      </c>
      <c r="H592" s="82">
        <f>K592+L592</f>
        <v>0</v>
      </c>
      <c r="I592" t="s" s="77">
        <v>9</v>
      </c>
      <c r="J592" s="81">
        <f>AF592</f>
        <v>25.8162928759894</v>
      </c>
      <c r="K592" s="13"/>
      <c r="L592" s="13"/>
      <c r="M592" s="13"/>
      <c r="N592" s="13"/>
      <c r="O592" t="s" s="68">
        <v>1307</v>
      </c>
      <c r="P592" t="s" s="68">
        <v>1306</v>
      </c>
      <c r="Q592" t="s" s="78">
        <v>153</v>
      </c>
      <c r="R592" s="83">
        <f>100*S592</f>
        <v>25.6534466</v>
      </c>
      <c r="S592" s="35">
        <v>0.256534466</v>
      </c>
      <c r="T592" s="16"/>
      <c r="U592" s="37">
        <v>74010</v>
      </c>
      <c r="V592" s="37">
        <v>48512</v>
      </c>
      <c r="W592" s="37">
        <v>135</v>
      </c>
      <c r="X592" s="37">
        <v>4757</v>
      </c>
      <c r="Y592" s="37">
        <v>17281</v>
      </c>
      <c r="Z592" s="38">
        <f>100*Y592/$V592</f>
        <v>35.622114116095</v>
      </c>
      <c r="AA592" s="37">
        <f>IF(Z592&gt;$V$8,1,0)</f>
        <v>0</v>
      </c>
      <c r="AB592" s="38">
        <f>IF($I592=Y$16,Z592,0)</f>
        <v>0</v>
      </c>
      <c r="AC592" s="37">
        <v>12524</v>
      </c>
      <c r="AD592" s="38">
        <f>100*AC592/$V592</f>
        <v>25.8162928759894</v>
      </c>
      <c r="AE592" s="37">
        <f>IF(AD592&gt;$V$8,1,0)</f>
        <v>0</v>
      </c>
      <c r="AF592" s="38">
        <f>IF($I592=AC$16,AD592,0)</f>
        <v>25.8162928759894</v>
      </c>
      <c r="AG592" s="37">
        <v>1275</v>
      </c>
      <c r="AH592" s="38">
        <f>100*AG592/$V592</f>
        <v>2.62821569920844</v>
      </c>
      <c r="AI592" s="37">
        <f>IF(AH592&gt;$V$8,1,0)</f>
        <v>0</v>
      </c>
      <c r="AJ592" s="38">
        <f>IF($I592=AG$16,AH592,0)</f>
        <v>0</v>
      </c>
      <c r="AK592" s="37">
        <v>3653</v>
      </c>
      <c r="AL592" s="38">
        <f>100*AK592/$V592</f>
        <v>7.53009564643799</v>
      </c>
      <c r="AM592" s="37">
        <f>IF(AL592&gt;$V$8,1,0)</f>
        <v>0</v>
      </c>
      <c r="AN592" s="38">
        <f>IF($I592=AK$16,AL592,0)</f>
        <v>0</v>
      </c>
      <c r="AO592" s="37">
        <v>1334</v>
      </c>
      <c r="AP592" s="38">
        <f>100*AO592/$V592</f>
        <v>2.74983509234828</v>
      </c>
      <c r="AQ592" s="37">
        <f>IF(AP592&gt;$V$8,1,0)</f>
        <v>0</v>
      </c>
      <c r="AR592" s="38">
        <f>IF($I592=AO$16,AP592,0)</f>
        <v>0</v>
      </c>
      <c r="AS592" s="37">
        <v>0</v>
      </c>
      <c r="AT592" s="38">
        <f>100*AS592/$V592</f>
        <v>0</v>
      </c>
      <c r="AU592" s="37">
        <f>IF(AT592&gt;$V$8,1,0)</f>
        <v>0</v>
      </c>
      <c r="AV592" s="38">
        <f>IF($I592=AS$16,AT592,0)</f>
        <v>0</v>
      </c>
      <c r="AW592" s="37">
        <v>0</v>
      </c>
      <c r="AX592" s="38">
        <f>100*AW592/$V592</f>
        <v>0</v>
      </c>
      <c r="AY592" s="37">
        <f>IF(AX592&gt;$V$8,1,0)</f>
        <v>0</v>
      </c>
      <c r="AZ592" s="38">
        <f>IF($I592=AW$16,AX592,0)</f>
        <v>0</v>
      </c>
      <c r="BA592" s="37">
        <v>0</v>
      </c>
      <c r="BB592" s="38">
        <f>100*BA592/$V592</f>
        <v>0</v>
      </c>
      <c r="BC592" s="37">
        <f>IF(BB592&gt;$V$8,1,0)</f>
        <v>0</v>
      </c>
      <c r="BD592" s="38">
        <f>IF($I592=BA$16,BB592,0)</f>
        <v>0</v>
      </c>
      <c r="BE592" s="37">
        <v>0</v>
      </c>
      <c r="BF592" s="38">
        <f>100*BE592/$V592</f>
        <v>0</v>
      </c>
      <c r="BG592" s="37">
        <f>IF(BF592&gt;$V$8,1,0)</f>
        <v>0</v>
      </c>
      <c r="BH592" s="38">
        <f>IF($I592=BE$16,BF592,0)</f>
        <v>0</v>
      </c>
      <c r="BI592" s="37">
        <v>0</v>
      </c>
      <c r="BJ592" s="38">
        <f>100*BI592/$V592</f>
        <v>0</v>
      </c>
      <c r="BK592" s="37">
        <f>IF(BJ592&gt;$V$8,1,0)</f>
        <v>0</v>
      </c>
      <c r="BL592" s="38">
        <f>IF($I592=BI$16,BJ592,0)</f>
        <v>0</v>
      </c>
      <c r="BM592" s="37">
        <v>0</v>
      </c>
      <c r="BN592" s="38">
        <f>100*BM592/$V592</f>
        <v>0</v>
      </c>
      <c r="BO592" s="37">
        <f>IF(BN592&gt;$V$8,1,0)</f>
        <v>0</v>
      </c>
      <c r="BP592" s="38">
        <f>IF($I592=BM$16,BN592,0)</f>
        <v>0</v>
      </c>
      <c r="BQ592" s="37">
        <v>0</v>
      </c>
      <c r="BR592" s="38">
        <f>100*BQ592/$V592</f>
        <v>0</v>
      </c>
      <c r="BS592" s="37">
        <f>IF(BR592&gt;$V$8,1,0)</f>
        <v>0</v>
      </c>
      <c r="BT592" s="38">
        <f>IF($I592=BQ$16,BR592,0)</f>
        <v>0</v>
      </c>
      <c r="BU592" s="37">
        <v>0</v>
      </c>
      <c r="BV592" s="38">
        <f>100*BU592/$V592</f>
        <v>0</v>
      </c>
      <c r="BW592" s="37">
        <f>IF(BV592&gt;$V$8,1,0)</f>
        <v>0</v>
      </c>
      <c r="BX592" s="38">
        <f>IF($I592=BU$16,BV592,0)</f>
        <v>0</v>
      </c>
      <c r="BY592" s="37">
        <v>0</v>
      </c>
      <c r="BZ592" s="37">
        <v>0</v>
      </c>
      <c r="CA592" s="16"/>
      <c r="CB592" s="20"/>
      <c r="CC592" s="21"/>
    </row>
    <row r="593" ht="15.75" customHeight="1">
      <c r="A593" t="s" s="32">
        <v>1308</v>
      </c>
      <c r="B593" t="s" s="71">
        <f>_xlfn.IFS(H593=0,F593,K593=1,I593,L593=1,Q593)</f>
        <v>5</v>
      </c>
      <c r="C593" s="72">
        <f>_xlfn.IFS(H593=0,G593,K593=1,J593,L593=1,R593)</f>
        <v>35.597859389681</v>
      </c>
      <c r="D593" t="s" s="73">
        <v>1001</v>
      </c>
      <c r="E593" s="25"/>
      <c r="F593" t="s" s="74">
        <v>5</v>
      </c>
      <c r="G593" s="75">
        <f>Z593</f>
        <v>35.597859389681</v>
      </c>
      <c r="H593" s="76">
        <f>K593+L593</f>
        <v>0</v>
      </c>
      <c r="I593" t="s" s="77">
        <v>25</v>
      </c>
      <c r="J593" s="75">
        <f>AV593</f>
        <v>28.5693860043302</v>
      </c>
      <c r="K593" s="25"/>
      <c r="L593" s="25"/>
      <c r="M593" s="25"/>
      <c r="N593" s="25"/>
      <c r="O593" t="s" s="73">
        <v>1309</v>
      </c>
      <c r="P593" t="s" s="73">
        <v>1308</v>
      </c>
      <c r="Q593" t="s" s="78">
        <v>9</v>
      </c>
      <c r="R593" s="79">
        <f>100*S593</f>
        <v>13.0663017</v>
      </c>
      <c r="S593" s="80">
        <v>0.130663017</v>
      </c>
      <c r="T593" s="28"/>
      <c r="U593" s="29">
        <v>72994</v>
      </c>
      <c r="V593" s="29">
        <v>48958</v>
      </c>
      <c r="W593" s="29">
        <v>161</v>
      </c>
      <c r="X593" s="29">
        <v>3441</v>
      </c>
      <c r="Y593" s="29">
        <v>17428</v>
      </c>
      <c r="Z593" s="31">
        <f>100*Y593/$V593</f>
        <v>35.597859389681</v>
      </c>
      <c r="AA593" s="29">
        <f>IF(Z593&gt;$V$8,1,0)</f>
        <v>0</v>
      </c>
      <c r="AB593" s="31">
        <f>IF($I593=Y$16,Z593,0)</f>
        <v>0</v>
      </c>
      <c r="AC593" s="29">
        <v>6397</v>
      </c>
      <c r="AD593" s="31">
        <f>100*AC593/$V593</f>
        <v>13.0663017280118</v>
      </c>
      <c r="AE593" s="29">
        <f>IF(AD593&gt;$V$8,1,0)</f>
        <v>0</v>
      </c>
      <c r="AF593" s="31">
        <f>IF($I593=AC$16,AD593,0)</f>
        <v>0</v>
      </c>
      <c r="AG593" s="29">
        <v>6342</v>
      </c>
      <c r="AH593" s="31">
        <f>100*AG593/$V593</f>
        <v>12.9539605376037</v>
      </c>
      <c r="AI593" s="29">
        <f>IF(AH593&gt;$V$8,1,0)</f>
        <v>0</v>
      </c>
      <c r="AJ593" s="31">
        <f>IF($I593=AG$16,AH593,0)</f>
        <v>0</v>
      </c>
      <c r="AK593" s="29">
        <v>3497</v>
      </c>
      <c r="AL593" s="31">
        <f>100*AK593/$V593</f>
        <v>7.14285714285714</v>
      </c>
      <c r="AM593" s="29">
        <f>IF(AL593&gt;$V$8,1,0)</f>
        <v>0</v>
      </c>
      <c r="AN593" s="31">
        <f>IF($I593=AK$16,AL593,0)</f>
        <v>0</v>
      </c>
      <c r="AO593" s="29">
        <v>1032</v>
      </c>
      <c r="AP593" s="31">
        <f>100*AO593/$V593</f>
        <v>2.10792924547571</v>
      </c>
      <c r="AQ593" s="29">
        <f>IF(AP593&gt;$V$8,1,0)</f>
        <v>0</v>
      </c>
      <c r="AR593" s="31">
        <f>IF($I593=AO$16,AP593,0)</f>
        <v>0</v>
      </c>
      <c r="AS593" s="29">
        <v>13987</v>
      </c>
      <c r="AT593" s="31">
        <f>100*AS593/$V593</f>
        <v>28.5693860043302</v>
      </c>
      <c r="AU593" s="29">
        <f>IF(AT593&gt;$V$8,1,0)</f>
        <v>0</v>
      </c>
      <c r="AV593" s="31">
        <f>IF($I593=AS$16,AT593,0)</f>
        <v>28.5693860043302</v>
      </c>
      <c r="AW593" s="29">
        <v>0</v>
      </c>
      <c r="AX593" s="31">
        <f>100*AW593/$V593</f>
        <v>0</v>
      </c>
      <c r="AY593" s="29">
        <f>IF(AX593&gt;$V$8,1,0)</f>
        <v>0</v>
      </c>
      <c r="AZ593" s="31">
        <f>IF($I593=AW$16,AX593,0)</f>
        <v>0</v>
      </c>
      <c r="BA593" s="29">
        <v>0</v>
      </c>
      <c r="BB593" s="31">
        <f>100*BA593/$V593</f>
        <v>0</v>
      </c>
      <c r="BC593" s="29">
        <f>IF(BB593&gt;$V$8,1,0)</f>
        <v>0</v>
      </c>
      <c r="BD593" s="31">
        <f>IF($I593=BA$16,BB593,0)</f>
        <v>0</v>
      </c>
      <c r="BE593" s="29">
        <v>0</v>
      </c>
      <c r="BF593" s="31">
        <f>100*BE593/$V593</f>
        <v>0</v>
      </c>
      <c r="BG593" s="29">
        <f>IF(BF593&gt;$V$8,1,0)</f>
        <v>0</v>
      </c>
      <c r="BH593" s="31">
        <f>IF($I593=BE$16,BF593,0)</f>
        <v>0</v>
      </c>
      <c r="BI593" s="29">
        <v>0</v>
      </c>
      <c r="BJ593" s="31">
        <f>100*BI593/$V593</f>
        <v>0</v>
      </c>
      <c r="BK593" s="29">
        <f>IF(BJ593&gt;$V$8,1,0)</f>
        <v>0</v>
      </c>
      <c r="BL593" s="31">
        <f>IF($I593=BI$16,BJ593,0)</f>
        <v>0</v>
      </c>
      <c r="BM593" s="29">
        <v>0</v>
      </c>
      <c r="BN593" s="31">
        <f>100*BM593/$V593</f>
        <v>0</v>
      </c>
      <c r="BO593" s="29">
        <f>IF(BN593&gt;$V$8,1,0)</f>
        <v>0</v>
      </c>
      <c r="BP593" s="31">
        <f>IF($I593=BM$16,BN593,0)</f>
        <v>0</v>
      </c>
      <c r="BQ593" s="29">
        <v>0</v>
      </c>
      <c r="BR593" s="31">
        <f>100*BQ593/$V593</f>
        <v>0</v>
      </c>
      <c r="BS593" s="29">
        <f>IF(BR593&gt;$V$8,1,0)</f>
        <v>0</v>
      </c>
      <c r="BT593" s="31">
        <f>IF($I593=BQ$16,BR593,0)</f>
        <v>0</v>
      </c>
      <c r="BU593" s="29">
        <v>0</v>
      </c>
      <c r="BV593" s="31">
        <f>100*BU593/$V593</f>
        <v>0</v>
      </c>
      <c r="BW593" s="29">
        <f>IF(BV593&gt;$V$8,1,0)</f>
        <v>0</v>
      </c>
      <c r="BX593" s="31">
        <f>IF($I593=BU$16,BV593,0)</f>
        <v>0</v>
      </c>
      <c r="BY593" s="29">
        <v>0</v>
      </c>
      <c r="BZ593" s="29">
        <v>0</v>
      </c>
      <c r="CA593" s="28"/>
      <c r="CB593" s="20"/>
      <c r="CC593" s="21"/>
    </row>
    <row r="594" ht="15.75" customHeight="1">
      <c r="A594" t="s" s="32">
        <v>1310</v>
      </c>
      <c r="B594" t="s" s="71">
        <f>_xlfn.IFS(H594=0,F594,K594=1,I594,L594=1,Q594)</f>
        <v>5</v>
      </c>
      <c r="C594" s="72">
        <f>_xlfn.IFS(H594=0,G594,K594=1,J594,L594=1,R594)</f>
        <v>35.5973963887765</v>
      </c>
      <c r="D594" t="s" s="68">
        <v>1001</v>
      </c>
      <c r="E594" s="13"/>
      <c r="F594" t="s" s="74">
        <v>5</v>
      </c>
      <c r="G594" s="81">
        <f>Z594</f>
        <v>35.5973963887765</v>
      </c>
      <c r="H594" s="82">
        <f>K594+L594</f>
        <v>0</v>
      </c>
      <c r="I594" t="s" s="77">
        <v>9</v>
      </c>
      <c r="J594" s="81">
        <f>AF594</f>
        <v>30.7983672268599</v>
      </c>
      <c r="K594" s="13"/>
      <c r="L594" s="13"/>
      <c r="M594" s="13"/>
      <c r="N594" s="13"/>
      <c r="O594" t="s" s="68">
        <v>1311</v>
      </c>
      <c r="P594" t="s" s="68">
        <v>1310</v>
      </c>
      <c r="Q594" t="s" s="78">
        <v>17</v>
      </c>
      <c r="R594" s="83">
        <f>100*S594</f>
        <v>14.0992167</v>
      </c>
      <c r="S594" s="35">
        <v>0.140992167</v>
      </c>
      <c r="T594" s="16"/>
      <c r="U594" s="37">
        <v>79698</v>
      </c>
      <c r="V594" s="37">
        <v>54386</v>
      </c>
      <c r="W594" s="37">
        <v>215</v>
      </c>
      <c r="X594" s="37">
        <v>2610</v>
      </c>
      <c r="Y594" s="37">
        <v>19360</v>
      </c>
      <c r="Z594" s="38">
        <f>100*Y594/$V594</f>
        <v>35.5973963887765</v>
      </c>
      <c r="AA594" s="37">
        <f>IF(Z594&gt;$V$8,1,0)</f>
        <v>0</v>
      </c>
      <c r="AB594" s="38">
        <f>IF($I594=Y$16,Z594,0)</f>
        <v>0</v>
      </c>
      <c r="AC594" s="37">
        <v>16750</v>
      </c>
      <c r="AD594" s="38">
        <f>100*AC594/$V594</f>
        <v>30.7983672268599</v>
      </c>
      <c r="AE594" s="37">
        <f>IF(AD594&gt;$V$8,1,0)</f>
        <v>0</v>
      </c>
      <c r="AF594" s="38">
        <f>IF($I594=AC$16,AD594,0)</f>
        <v>30.7983672268599</v>
      </c>
      <c r="AG594" s="37">
        <v>6055</v>
      </c>
      <c r="AH594" s="38">
        <f>100*AG594/$V594</f>
        <v>11.1333799139484</v>
      </c>
      <c r="AI594" s="37">
        <f>IF(AH594&gt;$V$8,1,0)</f>
        <v>0</v>
      </c>
      <c r="AJ594" s="38">
        <f>IF($I594=AG$16,AH594,0)</f>
        <v>0</v>
      </c>
      <c r="AK594" s="37">
        <v>7668</v>
      </c>
      <c r="AL594" s="38">
        <f>100*AK594/$V594</f>
        <v>14.0992167101828</v>
      </c>
      <c r="AM594" s="37">
        <f>IF(AL594&gt;$V$8,1,0)</f>
        <v>0</v>
      </c>
      <c r="AN594" s="38">
        <f>IF($I594=AK$16,AL594,0)</f>
        <v>0</v>
      </c>
      <c r="AO594" s="37">
        <v>2846</v>
      </c>
      <c r="AP594" s="38">
        <f>100*AO594/$V594</f>
        <v>5.23296436582944</v>
      </c>
      <c r="AQ594" s="37">
        <f>IF(AP594&gt;$V$8,1,0)</f>
        <v>0</v>
      </c>
      <c r="AR594" s="38">
        <f>IF($I594=AO$16,AP594,0)</f>
        <v>0</v>
      </c>
      <c r="AS594" s="37">
        <v>0</v>
      </c>
      <c r="AT594" s="38">
        <f>100*AS594/$V594</f>
        <v>0</v>
      </c>
      <c r="AU594" s="37">
        <f>IF(AT594&gt;$V$8,1,0)</f>
        <v>0</v>
      </c>
      <c r="AV594" s="38">
        <f>IF($I594=AS$16,AT594,0)</f>
        <v>0</v>
      </c>
      <c r="AW594" s="37">
        <v>0</v>
      </c>
      <c r="AX594" s="38">
        <f>100*AW594/$V594</f>
        <v>0</v>
      </c>
      <c r="AY594" s="37">
        <f>IF(AX594&gt;$V$8,1,0)</f>
        <v>0</v>
      </c>
      <c r="AZ594" s="38">
        <f>IF($I594=AW$16,AX594,0)</f>
        <v>0</v>
      </c>
      <c r="BA594" s="37">
        <v>0</v>
      </c>
      <c r="BB594" s="38">
        <f>100*BA594/$V594</f>
        <v>0</v>
      </c>
      <c r="BC594" s="37">
        <f>IF(BB594&gt;$V$8,1,0)</f>
        <v>0</v>
      </c>
      <c r="BD594" s="38">
        <f>IF($I594=BA$16,BB594,0)</f>
        <v>0</v>
      </c>
      <c r="BE594" s="37">
        <v>0</v>
      </c>
      <c r="BF594" s="38">
        <f>100*BE594/$V594</f>
        <v>0</v>
      </c>
      <c r="BG594" s="37">
        <f>IF(BF594&gt;$V$8,1,0)</f>
        <v>0</v>
      </c>
      <c r="BH594" s="38">
        <f>IF($I594=BE$16,BF594,0)</f>
        <v>0</v>
      </c>
      <c r="BI594" s="37">
        <v>0</v>
      </c>
      <c r="BJ594" s="38">
        <f>100*BI594/$V594</f>
        <v>0</v>
      </c>
      <c r="BK594" s="37">
        <f>IF(BJ594&gt;$V$8,1,0)</f>
        <v>0</v>
      </c>
      <c r="BL594" s="38">
        <f>IF($I594=BI$16,BJ594,0)</f>
        <v>0</v>
      </c>
      <c r="BM594" s="37">
        <v>0</v>
      </c>
      <c r="BN594" s="38">
        <f>100*BM594/$V594</f>
        <v>0</v>
      </c>
      <c r="BO594" s="37">
        <f>IF(BN594&gt;$V$8,1,0)</f>
        <v>0</v>
      </c>
      <c r="BP594" s="38">
        <f>IF($I594=BM$16,BN594,0)</f>
        <v>0</v>
      </c>
      <c r="BQ594" s="37">
        <v>0</v>
      </c>
      <c r="BR594" s="38">
        <f>100*BQ594/$V594</f>
        <v>0</v>
      </c>
      <c r="BS594" s="37">
        <f>IF(BR594&gt;$V$8,1,0)</f>
        <v>0</v>
      </c>
      <c r="BT594" s="38">
        <f>IF($I594=BQ$16,BR594,0)</f>
        <v>0</v>
      </c>
      <c r="BU594" s="37">
        <v>0</v>
      </c>
      <c r="BV594" s="38">
        <f>100*BU594/$V594</f>
        <v>0</v>
      </c>
      <c r="BW594" s="37">
        <f>IF(BV594&gt;$V$8,1,0)</f>
        <v>0</v>
      </c>
      <c r="BX594" s="38">
        <f>IF($I594=BU$16,BV594,0)</f>
        <v>0</v>
      </c>
      <c r="BY594" s="37">
        <v>0</v>
      </c>
      <c r="BZ594" s="37">
        <v>0</v>
      </c>
      <c r="CA594" s="16"/>
      <c r="CB594" s="20"/>
      <c r="CC594" s="21"/>
    </row>
    <row r="595" ht="15.75" customHeight="1">
      <c r="A595" t="s" s="32">
        <v>1312</v>
      </c>
      <c r="B595" t="s" s="71">
        <f>_xlfn.IFS(H595=0,F595,K595=1,I595,L595=1,Q595)</f>
        <v>5</v>
      </c>
      <c r="C595" s="72">
        <f>_xlfn.IFS(H595=0,G595,K595=1,J595,L595=1,R595)</f>
        <v>35.5760630945605</v>
      </c>
      <c r="D595" t="s" s="73">
        <v>1001</v>
      </c>
      <c r="E595" s="25"/>
      <c r="F595" t="s" s="74">
        <v>5</v>
      </c>
      <c r="G595" s="75">
        <f>Z595</f>
        <v>35.5760630945605</v>
      </c>
      <c r="H595" s="76">
        <f>K595+L595</f>
        <v>0</v>
      </c>
      <c r="I595" t="s" s="77">
        <v>9</v>
      </c>
      <c r="J595" s="75">
        <f>AF595</f>
        <v>20.4325554923164</v>
      </c>
      <c r="K595" s="25"/>
      <c r="L595" s="25"/>
      <c r="M595" s="25"/>
      <c r="N595" s="25"/>
      <c r="O595" t="s" s="73">
        <v>1313</v>
      </c>
      <c r="P595" t="s" s="73">
        <v>1312</v>
      </c>
      <c r="Q595" t="s" s="78">
        <v>13</v>
      </c>
      <c r="R595" s="79">
        <f>100*S595</f>
        <v>17.9547118</v>
      </c>
      <c r="S595" s="80">
        <v>0.179547118</v>
      </c>
      <c r="T595" s="28"/>
      <c r="U595" s="29">
        <v>73307</v>
      </c>
      <c r="V595" s="29">
        <v>49196</v>
      </c>
      <c r="W595" s="29">
        <v>208</v>
      </c>
      <c r="X595" s="29">
        <v>7450</v>
      </c>
      <c r="Y595" s="29">
        <v>17502</v>
      </c>
      <c r="Z595" s="31">
        <f>100*Y595/$V595</f>
        <v>35.5760630945605</v>
      </c>
      <c r="AA595" s="29">
        <f>IF(Z595&gt;$V$8,1,0)</f>
        <v>0</v>
      </c>
      <c r="AB595" s="31">
        <f>IF($I595=Y$16,Z595,0)</f>
        <v>0</v>
      </c>
      <c r="AC595" s="29">
        <v>10052</v>
      </c>
      <c r="AD595" s="31">
        <f>100*AC595/$V595</f>
        <v>20.4325554923164</v>
      </c>
      <c r="AE595" s="29">
        <f>IF(AD595&gt;$V$8,1,0)</f>
        <v>0</v>
      </c>
      <c r="AF595" s="31">
        <f>IF($I595=AC$16,AD595,0)</f>
        <v>20.4325554923164</v>
      </c>
      <c r="AG595" s="29">
        <v>8833</v>
      </c>
      <c r="AH595" s="31">
        <f>100*AG595/$V595</f>
        <v>17.9547117651842</v>
      </c>
      <c r="AI595" s="29">
        <f>IF(AH595&gt;$V$8,1,0)</f>
        <v>0</v>
      </c>
      <c r="AJ595" s="31">
        <f>IF($I595=AG$16,AH595,0)</f>
        <v>0</v>
      </c>
      <c r="AK595" s="29">
        <v>8380</v>
      </c>
      <c r="AL595" s="31">
        <f>100*AK595/$V595</f>
        <v>17.0339051955444</v>
      </c>
      <c r="AM595" s="29">
        <f>IF(AL595&gt;$V$8,1,0)</f>
        <v>0</v>
      </c>
      <c r="AN595" s="31">
        <f>IF($I595=AK$16,AL595,0)</f>
        <v>0</v>
      </c>
      <c r="AO595" s="29">
        <v>2957</v>
      </c>
      <c r="AP595" s="31">
        <f>100*AO595/$V595</f>
        <v>6.01065127246118</v>
      </c>
      <c r="AQ595" s="29">
        <f>IF(AP595&gt;$V$8,1,0)</f>
        <v>0</v>
      </c>
      <c r="AR595" s="31">
        <f>IF($I595=AO$16,AP595,0)</f>
        <v>0</v>
      </c>
      <c r="AS595" s="29">
        <v>0</v>
      </c>
      <c r="AT595" s="31">
        <f>100*AS595/$V595</f>
        <v>0</v>
      </c>
      <c r="AU595" s="29">
        <f>IF(AT595&gt;$V$8,1,0)</f>
        <v>0</v>
      </c>
      <c r="AV595" s="31">
        <f>IF($I595=AS$16,AT595,0)</f>
        <v>0</v>
      </c>
      <c r="AW595" s="29">
        <v>0</v>
      </c>
      <c r="AX595" s="31">
        <f>100*AW595/$V595</f>
        <v>0</v>
      </c>
      <c r="AY595" s="29">
        <f>IF(AX595&gt;$V$8,1,0)</f>
        <v>0</v>
      </c>
      <c r="AZ595" s="31">
        <f>IF($I595=AW$16,AX595,0)</f>
        <v>0</v>
      </c>
      <c r="BA595" s="29">
        <v>0</v>
      </c>
      <c r="BB595" s="31">
        <f>100*BA595/$V595</f>
        <v>0</v>
      </c>
      <c r="BC595" s="29">
        <f>IF(BB595&gt;$V$8,1,0)</f>
        <v>0</v>
      </c>
      <c r="BD595" s="31">
        <f>IF($I595=BA$16,BB595,0)</f>
        <v>0</v>
      </c>
      <c r="BE595" s="29">
        <v>0</v>
      </c>
      <c r="BF595" s="31">
        <f>100*BE595/$V595</f>
        <v>0</v>
      </c>
      <c r="BG595" s="29">
        <f>IF(BF595&gt;$V$8,1,0)</f>
        <v>0</v>
      </c>
      <c r="BH595" s="31">
        <f>IF($I595=BE$16,BF595,0)</f>
        <v>0</v>
      </c>
      <c r="BI595" s="29">
        <v>0</v>
      </c>
      <c r="BJ595" s="31">
        <f>100*BI595/$V595</f>
        <v>0</v>
      </c>
      <c r="BK595" s="29">
        <f>IF(BJ595&gt;$V$8,1,0)</f>
        <v>0</v>
      </c>
      <c r="BL595" s="31">
        <f>IF($I595=BI$16,BJ595,0)</f>
        <v>0</v>
      </c>
      <c r="BM595" s="29">
        <v>0</v>
      </c>
      <c r="BN595" s="31">
        <f>100*BM595/$V595</f>
        <v>0</v>
      </c>
      <c r="BO595" s="29">
        <f>IF(BN595&gt;$V$8,1,0)</f>
        <v>0</v>
      </c>
      <c r="BP595" s="31">
        <f>IF($I595=BM$16,BN595,0)</f>
        <v>0</v>
      </c>
      <c r="BQ595" s="29">
        <v>0</v>
      </c>
      <c r="BR595" s="31">
        <f>100*BQ595/$V595</f>
        <v>0</v>
      </c>
      <c r="BS595" s="29">
        <f>IF(BR595&gt;$V$8,1,0)</f>
        <v>0</v>
      </c>
      <c r="BT595" s="31">
        <f>IF($I595=BQ$16,BR595,0)</f>
        <v>0</v>
      </c>
      <c r="BU595" s="29">
        <v>0</v>
      </c>
      <c r="BV595" s="31">
        <f>100*BU595/$V595</f>
        <v>0</v>
      </c>
      <c r="BW595" s="29">
        <f>IF(BV595&gt;$V$8,1,0)</f>
        <v>0</v>
      </c>
      <c r="BX595" s="31">
        <f>IF($I595=BU$16,BV595,0)</f>
        <v>0</v>
      </c>
      <c r="BY595" s="29">
        <v>0</v>
      </c>
      <c r="BZ595" s="29">
        <v>0</v>
      </c>
      <c r="CA595" s="28"/>
      <c r="CB595" s="20"/>
      <c r="CC595" s="21"/>
    </row>
    <row r="596" ht="15.75" customHeight="1">
      <c r="A596" t="s" s="32">
        <v>1314</v>
      </c>
      <c r="B596" t="s" s="71">
        <f>_xlfn.IFS(H596=0,F596,K596=1,I596,L596=1,Q596)</f>
        <v>5</v>
      </c>
      <c r="C596" s="72">
        <f>_xlfn.IFS(H596=0,G596,K596=1,J596,L596=1,R596)</f>
        <v>35.5614400591912</v>
      </c>
      <c r="D596" t="s" s="68">
        <v>1001</v>
      </c>
      <c r="E596" s="13"/>
      <c r="F596" t="s" s="74">
        <v>5</v>
      </c>
      <c r="G596" s="81">
        <f>Z596</f>
        <v>35.5614400591912</v>
      </c>
      <c r="H596" s="82">
        <f>K596+L596</f>
        <v>0</v>
      </c>
      <c r="I596" t="s" s="77">
        <v>9</v>
      </c>
      <c r="J596" s="81">
        <f>AF596</f>
        <v>24.8408263400767</v>
      </c>
      <c r="K596" s="13"/>
      <c r="L596" s="13"/>
      <c r="M596" s="13"/>
      <c r="N596" s="13"/>
      <c r="O596" t="s" s="68">
        <v>1315</v>
      </c>
      <c r="P596" t="s" s="68">
        <v>1314</v>
      </c>
      <c r="Q596" t="s" s="78">
        <v>17</v>
      </c>
      <c r="R596" s="83">
        <f>100*S596</f>
        <v>19.9283475</v>
      </c>
      <c r="S596" s="35">
        <v>0.199283475</v>
      </c>
      <c r="T596" s="16"/>
      <c r="U596" s="37">
        <v>78511</v>
      </c>
      <c r="V596" s="37">
        <v>51359</v>
      </c>
      <c r="W596" s="37">
        <v>183</v>
      </c>
      <c r="X596" s="37">
        <v>5506</v>
      </c>
      <c r="Y596" s="37">
        <v>18264</v>
      </c>
      <c r="Z596" s="38">
        <f>100*Y596/$V596</f>
        <v>35.5614400591912</v>
      </c>
      <c r="AA596" s="37">
        <f>IF(Z596&gt;$V$8,1,0)</f>
        <v>0</v>
      </c>
      <c r="AB596" s="38">
        <f>IF($I596=Y$16,Z596,0)</f>
        <v>0</v>
      </c>
      <c r="AC596" s="37">
        <v>12758</v>
      </c>
      <c r="AD596" s="38">
        <f>100*AC596/$V596</f>
        <v>24.8408263400767</v>
      </c>
      <c r="AE596" s="37">
        <f>IF(AD596&gt;$V$8,1,0)</f>
        <v>0</v>
      </c>
      <c r="AF596" s="38">
        <f>IF($I596=AC$16,AD596,0)</f>
        <v>24.8408263400767</v>
      </c>
      <c r="AG596" s="37">
        <v>7621</v>
      </c>
      <c r="AH596" s="38">
        <f>100*AG596/$V596</f>
        <v>14.838684553827</v>
      </c>
      <c r="AI596" s="37">
        <f>IF(AH596&gt;$V$8,1,0)</f>
        <v>0</v>
      </c>
      <c r="AJ596" s="38">
        <f>IF($I596=AG$16,AH596,0)</f>
        <v>0</v>
      </c>
      <c r="AK596" s="37">
        <v>10235</v>
      </c>
      <c r="AL596" s="38">
        <f>100*AK596/$V596</f>
        <v>19.9283475145544</v>
      </c>
      <c r="AM596" s="37">
        <f>IF(AL596&gt;$V$8,1,0)</f>
        <v>0</v>
      </c>
      <c r="AN596" s="38">
        <f>IF($I596=AK$16,AL596,0)</f>
        <v>0</v>
      </c>
      <c r="AO596" s="37">
        <v>2481</v>
      </c>
      <c r="AP596" s="38">
        <f>100*AO596/$V596</f>
        <v>4.83070153235071</v>
      </c>
      <c r="AQ596" s="37">
        <f>IF(AP596&gt;$V$8,1,0)</f>
        <v>0</v>
      </c>
      <c r="AR596" s="38">
        <f>IF($I596=AO$16,AP596,0)</f>
        <v>0</v>
      </c>
      <c r="AS596" s="37">
        <v>0</v>
      </c>
      <c r="AT596" s="38">
        <f>100*AS596/$V596</f>
        <v>0</v>
      </c>
      <c r="AU596" s="37">
        <f>IF(AT596&gt;$V$8,1,0)</f>
        <v>0</v>
      </c>
      <c r="AV596" s="38">
        <f>IF($I596=AS$16,AT596,0)</f>
        <v>0</v>
      </c>
      <c r="AW596" s="37">
        <v>0</v>
      </c>
      <c r="AX596" s="38">
        <f>100*AW596/$V596</f>
        <v>0</v>
      </c>
      <c r="AY596" s="37">
        <f>IF(AX596&gt;$V$8,1,0)</f>
        <v>0</v>
      </c>
      <c r="AZ596" s="38">
        <f>IF($I596=AW$16,AX596,0)</f>
        <v>0</v>
      </c>
      <c r="BA596" s="37">
        <v>0</v>
      </c>
      <c r="BB596" s="38">
        <f>100*BA596/$V596</f>
        <v>0</v>
      </c>
      <c r="BC596" s="37">
        <f>IF(BB596&gt;$V$8,1,0)</f>
        <v>0</v>
      </c>
      <c r="BD596" s="38">
        <f>IF($I596=BA$16,BB596,0)</f>
        <v>0</v>
      </c>
      <c r="BE596" s="37">
        <v>0</v>
      </c>
      <c r="BF596" s="38">
        <f>100*BE596/$V596</f>
        <v>0</v>
      </c>
      <c r="BG596" s="37">
        <f>IF(BF596&gt;$V$8,1,0)</f>
        <v>0</v>
      </c>
      <c r="BH596" s="38">
        <f>IF($I596=BE$16,BF596,0)</f>
        <v>0</v>
      </c>
      <c r="BI596" s="37">
        <v>0</v>
      </c>
      <c r="BJ596" s="38">
        <f>100*BI596/$V596</f>
        <v>0</v>
      </c>
      <c r="BK596" s="37">
        <f>IF(BJ596&gt;$V$8,1,0)</f>
        <v>0</v>
      </c>
      <c r="BL596" s="38">
        <f>IF($I596=BI$16,BJ596,0)</f>
        <v>0</v>
      </c>
      <c r="BM596" s="37">
        <v>0</v>
      </c>
      <c r="BN596" s="38">
        <f>100*BM596/$V596</f>
        <v>0</v>
      </c>
      <c r="BO596" s="37">
        <f>IF(BN596&gt;$V$8,1,0)</f>
        <v>0</v>
      </c>
      <c r="BP596" s="38">
        <f>IF($I596=BM$16,BN596,0)</f>
        <v>0</v>
      </c>
      <c r="BQ596" s="37">
        <v>0</v>
      </c>
      <c r="BR596" s="38">
        <f>100*BQ596/$V596</f>
        <v>0</v>
      </c>
      <c r="BS596" s="37">
        <f>IF(BR596&gt;$V$8,1,0)</f>
        <v>0</v>
      </c>
      <c r="BT596" s="38">
        <f>IF($I596=BQ$16,BR596,0)</f>
        <v>0</v>
      </c>
      <c r="BU596" s="37">
        <v>0</v>
      </c>
      <c r="BV596" s="38">
        <f>100*BU596/$V596</f>
        <v>0</v>
      </c>
      <c r="BW596" s="37">
        <f>IF(BV596&gt;$V$8,1,0)</f>
        <v>0</v>
      </c>
      <c r="BX596" s="38">
        <f>IF($I596=BU$16,BV596,0)</f>
        <v>0</v>
      </c>
      <c r="BY596" s="37">
        <v>0</v>
      </c>
      <c r="BZ596" s="37">
        <v>0</v>
      </c>
      <c r="CA596" s="16"/>
      <c r="CB596" s="20"/>
      <c r="CC596" s="21"/>
    </row>
    <row r="597" ht="15.75" customHeight="1">
      <c r="A597" t="s" s="32">
        <v>1316</v>
      </c>
      <c r="B597" t="s" s="71">
        <f>_xlfn.IFS(H597=0,F597,K597=1,I597,L597=1,Q597)</f>
        <v>5</v>
      </c>
      <c r="C597" s="72">
        <f>_xlfn.IFS(H597=0,G597,K597=1,J597,L597=1,R597)</f>
        <v>35.5184792363547</v>
      </c>
      <c r="D597" t="s" s="73">
        <v>1001</v>
      </c>
      <c r="E597" s="25"/>
      <c r="F597" t="s" s="74">
        <v>5</v>
      </c>
      <c r="G597" s="94">
        <f>Z597</f>
        <v>35.5184792363547</v>
      </c>
      <c r="H597" s="76">
        <f>K597+L597</f>
        <v>0</v>
      </c>
      <c r="I597" t="s" s="77">
        <v>9</v>
      </c>
      <c r="J597" s="75">
        <f>AF597</f>
        <v>28.0329607571184</v>
      </c>
      <c r="K597" s="25"/>
      <c r="L597" s="25"/>
      <c r="M597" s="25"/>
      <c r="N597" s="25"/>
      <c r="O597" t="s" s="73">
        <v>1317</v>
      </c>
      <c r="P597" t="s" s="73">
        <v>1316</v>
      </c>
      <c r="Q597" t="s" s="78">
        <v>17</v>
      </c>
      <c r="R597" s="79">
        <f>100*S597</f>
        <v>23.1418781</v>
      </c>
      <c r="S597" s="80">
        <v>0.231418781</v>
      </c>
      <c r="T597" s="28"/>
      <c r="U597" s="29">
        <v>77673</v>
      </c>
      <c r="V597" s="29">
        <v>49028</v>
      </c>
      <c r="W597" s="29">
        <v>167</v>
      </c>
      <c r="X597" s="29">
        <v>3670</v>
      </c>
      <c r="Y597" s="29">
        <v>17414</v>
      </c>
      <c r="Z597" s="31">
        <f>100*Y597/$V597</f>
        <v>35.5184792363547</v>
      </c>
      <c r="AA597" s="29">
        <f>IF(Z597&gt;$V$8,1,0)</f>
        <v>0</v>
      </c>
      <c r="AB597" s="31">
        <f>IF($I597=Y$16,Z597,0)</f>
        <v>0</v>
      </c>
      <c r="AC597" s="29">
        <v>13744</v>
      </c>
      <c r="AD597" s="31">
        <f>100*AC597/$V597</f>
        <v>28.0329607571184</v>
      </c>
      <c r="AE597" s="29">
        <f>IF(AD597&gt;$V$8,1,0)</f>
        <v>0</v>
      </c>
      <c r="AF597" s="31">
        <f>IF($I597=AC$16,AD597,0)</f>
        <v>28.0329607571184</v>
      </c>
      <c r="AG597" s="29">
        <v>2879</v>
      </c>
      <c r="AH597" s="31">
        <f>100*AG597/$V597</f>
        <v>5.87215468711757</v>
      </c>
      <c r="AI597" s="29">
        <f>IF(AH597&gt;$V$8,1,0)</f>
        <v>0</v>
      </c>
      <c r="AJ597" s="31">
        <f>IF($I597=AG$16,AH597,0)</f>
        <v>0</v>
      </c>
      <c r="AK597" s="29">
        <v>11346</v>
      </c>
      <c r="AL597" s="31">
        <f>100*AK597/$V597</f>
        <v>23.1418781104675</v>
      </c>
      <c r="AM597" s="29">
        <f>IF(AL597&gt;$V$8,1,0)</f>
        <v>0</v>
      </c>
      <c r="AN597" s="31">
        <f>IF($I597=AK$16,AL597,0)</f>
        <v>0</v>
      </c>
      <c r="AO597" s="29">
        <v>2878</v>
      </c>
      <c r="AP597" s="31">
        <f>100*AO597/$V597</f>
        <v>5.87011503630578</v>
      </c>
      <c r="AQ597" s="29">
        <f>IF(AP597&gt;$V$8,1,0)</f>
        <v>0</v>
      </c>
      <c r="AR597" s="31">
        <f>IF($I597=AO$16,AP597,0)</f>
        <v>0</v>
      </c>
      <c r="AS597" s="29">
        <v>0</v>
      </c>
      <c r="AT597" s="31">
        <f>100*AS597/$V597</f>
        <v>0</v>
      </c>
      <c r="AU597" s="29">
        <f>IF(AT597&gt;$V$8,1,0)</f>
        <v>0</v>
      </c>
      <c r="AV597" s="31">
        <f>IF($I597=AS$16,AT597,0)</f>
        <v>0</v>
      </c>
      <c r="AW597" s="29">
        <v>0</v>
      </c>
      <c r="AX597" s="31">
        <f>100*AW597/$V597</f>
        <v>0</v>
      </c>
      <c r="AY597" s="29">
        <f>IF(AX597&gt;$V$8,1,0)</f>
        <v>0</v>
      </c>
      <c r="AZ597" s="31">
        <f>IF($I597=AW$16,AX597,0)</f>
        <v>0</v>
      </c>
      <c r="BA597" s="29">
        <v>0</v>
      </c>
      <c r="BB597" s="31">
        <f>100*BA597/$V597</f>
        <v>0</v>
      </c>
      <c r="BC597" s="29">
        <f>IF(BB597&gt;$V$8,1,0)</f>
        <v>0</v>
      </c>
      <c r="BD597" s="31">
        <f>IF($I597=BA$16,BB597,0)</f>
        <v>0</v>
      </c>
      <c r="BE597" s="29">
        <v>0</v>
      </c>
      <c r="BF597" s="31">
        <f>100*BE597/$V597</f>
        <v>0</v>
      </c>
      <c r="BG597" s="29">
        <f>IF(BF597&gt;$V$8,1,0)</f>
        <v>0</v>
      </c>
      <c r="BH597" s="31">
        <f>IF($I597=BE$16,BF597,0)</f>
        <v>0</v>
      </c>
      <c r="BI597" s="29">
        <v>0</v>
      </c>
      <c r="BJ597" s="31">
        <f>100*BI597/$V597</f>
        <v>0</v>
      </c>
      <c r="BK597" s="29">
        <f>IF(BJ597&gt;$V$8,1,0)</f>
        <v>0</v>
      </c>
      <c r="BL597" s="31">
        <f>IF($I597=BI$16,BJ597,0)</f>
        <v>0</v>
      </c>
      <c r="BM597" s="29">
        <v>0</v>
      </c>
      <c r="BN597" s="31">
        <f>100*BM597/$V597</f>
        <v>0</v>
      </c>
      <c r="BO597" s="29">
        <f>IF(BN597&gt;$V$8,1,0)</f>
        <v>0</v>
      </c>
      <c r="BP597" s="31">
        <f>IF($I597=BM$16,BN597,0)</f>
        <v>0</v>
      </c>
      <c r="BQ597" s="29">
        <v>0</v>
      </c>
      <c r="BR597" s="31">
        <f>100*BQ597/$V597</f>
        <v>0</v>
      </c>
      <c r="BS597" s="29">
        <f>IF(BR597&gt;$V$8,1,0)</f>
        <v>0</v>
      </c>
      <c r="BT597" s="31">
        <f>IF($I597=BQ$16,BR597,0)</f>
        <v>0</v>
      </c>
      <c r="BU597" s="29">
        <v>0</v>
      </c>
      <c r="BV597" s="31">
        <f>100*BU597/$V597</f>
        <v>0</v>
      </c>
      <c r="BW597" s="29">
        <f>IF(BV597&gt;$V$8,1,0)</f>
        <v>0</v>
      </c>
      <c r="BX597" s="31">
        <f>IF($I597=BU$16,BV597,0)</f>
        <v>0</v>
      </c>
      <c r="BY597" s="29">
        <v>351</v>
      </c>
      <c r="BZ597" s="29">
        <v>0</v>
      </c>
      <c r="CA597" s="28"/>
      <c r="CB597" s="20"/>
      <c r="CC597" s="21"/>
    </row>
    <row r="598" ht="15.75" customHeight="1">
      <c r="A598" t="s" s="32">
        <v>1318</v>
      </c>
      <c r="B598" t="s" s="71">
        <f>_xlfn.IFS(H598=0,F598,K598=1,I598,L598=1,Q598)</f>
        <v>153</v>
      </c>
      <c r="C598" s="72">
        <f>_xlfn.IFS(H598=0,G598,K598=1,J598,L598=1,R598)</f>
        <v>35.497385</v>
      </c>
      <c r="D598" t="s" s="68">
        <v>1001</v>
      </c>
      <c r="E598" s="13"/>
      <c r="F598" t="s" s="113">
        <v>153</v>
      </c>
      <c r="G598" s="96">
        <f>100*0.35497385</f>
        <v>35.497385</v>
      </c>
      <c r="H598" s="114">
        <f>K598+L598</f>
        <v>0</v>
      </c>
      <c r="I598" t="s" s="77">
        <v>9</v>
      </c>
      <c r="J598" s="81">
        <f>AF598</f>
        <v>34.1445191589284</v>
      </c>
      <c r="K598" s="13"/>
      <c r="L598" s="13"/>
      <c r="M598" s="13"/>
      <c r="N598" s="13"/>
      <c r="O598" t="s" s="68">
        <v>1319</v>
      </c>
      <c r="P598" t="s" s="68">
        <v>1318</v>
      </c>
      <c r="Q598" t="s" s="78">
        <v>5</v>
      </c>
      <c r="R598" s="83">
        <f>100*S598</f>
        <v>11.2792187</v>
      </c>
      <c r="S598" s="35">
        <v>0.112792187</v>
      </c>
      <c r="T598" s="16"/>
      <c r="U598" s="37">
        <v>76350</v>
      </c>
      <c r="V598" s="37">
        <v>37476</v>
      </c>
      <c r="W598" s="37">
        <v>211</v>
      </c>
      <c r="X598" s="37">
        <v>507</v>
      </c>
      <c r="Y598" s="37">
        <v>4227</v>
      </c>
      <c r="Z598" s="38">
        <f>100*Y598/$V598</f>
        <v>11.279218699968</v>
      </c>
      <c r="AA598" s="37">
        <f>IF(Z598&gt;$V$8,1,0)</f>
        <v>0</v>
      </c>
      <c r="AB598" s="38">
        <f>IF($I598=Y$16,Z598,0)</f>
        <v>0</v>
      </c>
      <c r="AC598" s="37">
        <v>12796</v>
      </c>
      <c r="AD598" s="38">
        <f>100*AC598/$V598</f>
        <v>34.1445191589284</v>
      </c>
      <c r="AE598" s="37">
        <f>IF(AD598&gt;$V$8,1,0)</f>
        <v>0</v>
      </c>
      <c r="AF598" s="38">
        <f>IF($I598=AC$16,AD598,0)</f>
        <v>34.1445191589284</v>
      </c>
      <c r="AG598" s="37">
        <v>1302</v>
      </c>
      <c r="AH598" s="38">
        <f>100*AG598/$V598</f>
        <v>3.47422350304195</v>
      </c>
      <c r="AI598" s="37">
        <f>IF(AH598&gt;$V$8,1,0)</f>
        <v>0</v>
      </c>
      <c r="AJ598" s="38">
        <f>IF($I598=AG$16,AH598,0)</f>
        <v>0</v>
      </c>
      <c r="AK598" s="37">
        <v>2446</v>
      </c>
      <c r="AL598" s="38">
        <f>100*AK598/$V598</f>
        <v>6.52684384672857</v>
      </c>
      <c r="AM598" s="37">
        <f>IF(AL598&gt;$V$8,1,0)</f>
        <v>0</v>
      </c>
      <c r="AN598" s="38">
        <f>IF($I598=AK$16,AL598,0)</f>
        <v>0</v>
      </c>
      <c r="AO598" s="37">
        <v>2440</v>
      </c>
      <c r="AP598" s="38">
        <f>100*AO598/$V598</f>
        <v>6.51083360017078</v>
      </c>
      <c r="AQ598" s="37">
        <f>IF(AP598&gt;$V$8,1,0)</f>
        <v>0</v>
      </c>
      <c r="AR598" s="38">
        <f>IF($I598=AO$16,AP598,0)</f>
        <v>0</v>
      </c>
      <c r="AS598" s="37">
        <v>0</v>
      </c>
      <c r="AT598" s="38">
        <f>100*AS598/$V598</f>
        <v>0</v>
      </c>
      <c r="AU598" s="37">
        <f>IF(AT598&gt;$V$8,1,0)</f>
        <v>0</v>
      </c>
      <c r="AV598" s="38">
        <f>IF($I598=AS$16,AT598,0)</f>
        <v>0</v>
      </c>
      <c r="AW598" s="37">
        <v>0</v>
      </c>
      <c r="AX598" s="38">
        <f>100*AW598/$V598</f>
        <v>0</v>
      </c>
      <c r="AY598" s="37">
        <f>IF(AX598&gt;$V$8,1,0)</f>
        <v>0</v>
      </c>
      <c r="AZ598" s="38">
        <f>IF($I598=AW$16,AX598,0)</f>
        <v>0</v>
      </c>
      <c r="BA598" s="37">
        <v>0</v>
      </c>
      <c r="BB598" s="38">
        <f>100*BA598/$V598</f>
        <v>0</v>
      </c>
      <c r="BC598" s="37">
        <f>IF(BB598&gt;$V$8,1,0)</f>
        <v>0</v>
      </c>
      <c r="BD598" s="38">
        <f>IF($I598=BA$16,BB598,0)</f>
        <v>0</v>
      </c>
      <c r="BE598" s="37">
        <v>0</v>
      </c>
      <c r="BF598" s="38">
        <f>100*BE598/$V598</f>
        <v>0</v>
      </c>
      <c r="BG598" s="37">
        <f>IF(BF598&gt;$V$8,1,0)</f>
        <v>0</v>
      </c>
      <c r="BH598" s="38">
        <f>IF($I598=BE$16,BF598,0)</f>
        <v>0</v>
      </c>
      <c r="BI598" s="37">
        <v>0</v>
      </c>
      <c r="BJ598" s="38">
        <f>100*BI598/$V598</f>
        <v>0</v>
      </c>
      <c r="BK598" s="37">
        <f>IF(BJ598&gt;$V$8,1,0)</f>
        <v>0</v>
      </c>
      <c r="BL598" s="38">
        <f>IF($I598=BI$16,BJ598,0)</f>
        <v>0</v>
      </c>
      <c r="BM598" s="37">
        <v>0</v>
      </c>
      <c r="BN598" s="38">
        <f>100*BM598/$V598</f>
        <v>0</v>
      </c>
      <c r="BO598" s="37">
        <f>IF(BN598&gt;$V$8,1,0)</f>
        <v>0</v>
      </c>
      <c r="BP598" s="38">
        <f>IF($I598=BM$16,BN598,0)</f>
        <v>0</v>
      </c>
      <c r="BQ598" s="37">
        <v>0</v>
      </c>
      <c r="BR598" s="38">
        <f>100*BQ598/$V598</f>
        <v>0</v>
      </c>
      <c r="BS598" s="37">
        <f>IF(BR598&gt;$V$8,1,0)</f>
        <v>0</v>
      </c>
      <c r="BT598" s="38">
        <f>IF($I598=BQ$16,BR598,0)</f>
        <v>0</v>
      </c>
      <c r="BU598" s="37">
        <v>0</v>
      </c>
      <c r="BV598" s="38">
        <f>100*BU598/$V598</f>
        <v>0</v>
      </c>
      <c r="BW598" s="37">
        <f>IF(BV598&gt;$V$8,1,0)</f>
        <v>0</v>
      </c>
      <c r="BX598" s="38">
        <f>IF($I598=BU$16,BV598,0)</f>
        <v>0</v>
      </c>
      <c r="BY598" s="37">
        <v>0</v>
      </c>
      <c r="BZ598" s="37">
        <v>0</v>
      </c>
      <c r="CA598" s="16"/>
      <c r="CB598" s="20"/>
      <c r="CC598" s="21"/>
    </row>
    <row r="599" ht="15.75" customHeight="1">
      <c r="A599" t="s" s="32">
        <v>1320</v>
      </c>
      <c r="B599" t="s" s="71">
        <f>_xlfn.IFS(H599=0,F599,K599=1,I599,L599=1,Q599)</f>
        <v>13</v>
      </c>
      <c r="C599" s="72">
        <f>_xlfn.IFS(H599=0,G599,K599=1,J599,L599=1,R599)</f>
        <v>35.491052316123</v>
      </c>
      <c r="D599" t="s" s="73">
        <v>1001</v>
      </c>
      <c r="E599" s="25"/>
      <c r="F599" t="s" s="74">
        <v>13</v>
      </c>
      <c r="G599" s="98">
        <f>AH599</f>
        <v>35.491052316123</v>
      </c>
      <c r="H599" s="76">
        <f>K599+L599</f>
        <v>0</v>
      </c>
      <c r="I599" t="s" s="77">
        <v>5</v>
      </c>
      <c r="J599" s="75">
        <f>AB599</f>
        <v>23.8997345663156</v>
      </c>
      <c r="K599" s="25"/>
      <c r="L599" s="25"/>
      <c r="M599" s="25"/>
      <c r="N599" s="25"/>
      <c r="O599" t="s" s="73">
        <v>1321</v>
      </c>
      <c r="P599" t="s" s="73">
        <v>1320</v>
      </c>
      <c r="Q599" t="s" s="78">
        <v>17</v>
      </c>
      <c r="R599" s="79">
        <f>100*S599</f>
        <v>13.7875674</v>
      </c>
      <c r="S599" s="80">
        <v>0.137875674</v>
      </c>
      <c r="T599" s="28"/>
      <c r="U599" s="29">
        <v>70378</v>
      </c>
      <c r="V599" s="29">
        <v>46716</v>
      </c>
      <c r="W599" s="29">
        <v>143</v>
      </c>
      <c r="X599" s="29">
        <v>5415</v>
      </c>
      <c r="Y599" s="29">
        <v>11165</v>
      </c>
      <c r="Z599" s="31">
        <f>100*Y599/$V599</f>
        <v>23.8997345663156</v>
      </c>
      <c r="AA599" s="29">
        <f>IF(Z599&gt;$V$8,1,0)</f>
        <v>0</v>
      </c>
      <c r="AB599" s="31">
        <f>IF($I599=Y$16,Z599,0)</f>
        <v>23.8997345663156</v>
      </c>
      <c r="AC599" s="29">
        <v>6416</v>
      </c>
      <c r="AD599" s="31">
        <f>100*AC599/$V599</f>
        <v>13.7340525729943</v>
      </c>
      <c r="AE599" s="29">
        <f>IF(AD599&gt;$V$8,1,0)</f>
        <v>0</v>
      </c>
      <c r="AF599" s="31">
        <f>IF($I599=AC$16,AD599,0)</f>
        <v>0</v>
      </c>
      <c r="AG599" s="29">
        <v>16580</v>
      </c>
      <c r="AH599" s="31">
        <f>100*AG599/$V599</f>
        <v>35.491052316123</v>
      </c>
      <c r="AI599" s="29">
        <f>IF(AH599&gt;$V$8,1,0)</f>
        <v>0</v>
      </c>
      <c r="AJ599" s="31">
        <f>IF($I599=AG$16,AH599,0)</f>
        <v>0</v>
      </c>
      <c r="AK599" s="29">
        <v>6441</v>
      </c>
      <c r="AL599" s="31">
        <f>100*AK599/$V599</f>
        <v>13.7875674287182</v>
      </c>
      <c r="AM599" s="29">
        <f>IF(AL599&gt;$V$8,1,0)</f>
        <v>0</v>
      </c>
      <c r="AN599" s="31">
        <f>IF($I599=AK$16,AL599,0)</f>
        <v>0</v>
      </c>
      <c r="AO599" s="29">
        <v>5083</v>
      </c>
      <c r="AP599" s="31">
        <f>100*AO599/$V599</f>
        <v>10.8806404657933</v>
      </c>
      <c r="AQ599" s="29">
        <f>IF(AP599&gt;$V$8,1,0)</f>
        <v>0</v>
      </c>
      <c r="AR599" s="31">
        <f>IF($I599=AO$16,AP599,0)</f>
        <v>0</v>
      </c>
      <c r="AS599" s="29">
        <v>0</v>
      </c>
      <c r="AT599" s="31">
        <f>100*AS599/$V599</f>
        <v>0</v>
      </c>
      <c r="AU599" s="29">
        <f>IF(AT599&gt;$V$8,1,0)</f>
        <v>0</v>
      </c>
      <c r="AV599" s="31">
        <f>IF($I599=AS$16,AT599,0)</f>
        <v>0</v>
      </c>
      <c r="AW599" s="29">
        <v>0</v>
      </c>
      <c r="AX599" s="31">
        <f>100*AW599/$V599</f>
        <v>0</v>
      </c>
      <c r="AY599" s="29">
        <f>IF(AX599&gt;$V$8,1,0)</f>
        <v>0</v>
      </c>
      <c r="AZ599" s="31">
        <f>IF($I599=AW$16,AX599,0)</f>
        <v>0</v>
      </c>
      <c r="BA599" s="29">
        <v>0</v>
      </c>
      <c r="BB599" s="31">
        <f>100*BA599/$V599</f>
        <v>0</v>
      </c>
      <c r="BC599" s="29">
        <f>IF(BB599&gt;$V$8,1,0)</f>
        <v>0</v>
      </c>
      <c r="BD599" s="31">
        <f>IF($I599=BA$16,BB599,0)</f>
        <v>0</v>
      </c>
      <c r="BE599" s="29">
        <v>0</v>
      </c>
      <c r="BF599" s="31">
        <f>100*BE599/$V599</f>
        <v>0</v>
      </c>
      <c r="BG599" s="29">
        <f>IF(BF599&gt;$V$8,1,0)</f>
        <v>0</v>
      </c>
      <c r="BH599" s="31">
        <f>IF($I599=BE$16,BF599,0)</f>
        <v>0</v>
      </c>
      <c r="BI599" s="29">
        <v>0</v>
      </c>
      <c r="BJ599" s="31">
        <f>100*BI599/$V599</f>
        <v>0</v>
      </c>
      <c r="BK599" s="29">
        <f>IF(BJ599&gt;$V$8,1,0)</f>
        <v>0</v>
      </c>
      <c r="BL599" s="31">
        <f>IF($I599=BI$16,BJ599,0)</f>
        <v>0</v>
      </c>
      <c r="BM599" s="29">
        <v>0</v>
      </c>
      <c r="BN599" s="31">
        <f>100*BM599/$V599</f>
        <v>0</v>
      </c>
      <c r="BO599" s="29">
        <f>IF(BN599&gt;$V$8,1,0)</f>
        <v>0</v>
      </c>
      <c r="BP599" s="31">
        <f>IF($I599=BM$16,BN599,0)</f>
        <v>0</v>
      </c>
      <c r="BQ599" s="29">
        <v>0</v>
      </c>
      <c r="BR599" s="31">
        <f>100*BQ599/$V599</f>
        <v>0</v>
      </c>
      <c r="BS599" s="29">
        <f>IF(BR599&gt;$V$8,1,0)</f>
        <v>0</v>
      </c>
      <c r="BT599" s="31">
        <f>IF($I599=BQ$16,BR599,0)</f>
        <v>0</v>
      </c>
      <c r="BU599" s="29">
        <v>0</v>
      </c>
      <c r="BV599" s="31">
        <f>100*BU599/$V599</f>
        <v>0</v>
      </c>
      <c r="BW599" s="29">
        <f>IF(BV599&gt;$V$8,1,0)</f>
        <v>0</v>
      </c>
      <c r="BX599" s="31">
        <f>IF($I599=BU$16,BV599,0)</f>
        <v>0</v>
      </c>
      <c r="BY599" s="29">
        <v>0</v>
      </c>
      <c r="BZ599" s="29">
        <v>0</v>
      </c>
      <c r="CA599" s="28"/>
      <c r="CB599" s="20"/>
      <c r="CC599" s="21"/>
    </row>
    <row r="600" ht="15.75" customHeight="1">
      <c r="A600" t="s" s="32">
        <v>1322</v>
      </c>
      <c r="B600" t="s" s="71">
        <f>_xlfn.IFS(H600=0,F600,K600=1,I600,L600=1,Q600)</f>
        <v>5</v>
      </c>
      <c r="C600" s="72">
        <f>_xlfn.IFS(H600=0,G600,K600=1,J600,L600=1,R600)</f>
        <v>35.4187798087921</v>
      </c>
      <c r="D600" t="s" s="68">
        <v>1001</v>
      </c>
      <c r="E600" s="13"/>
      <c r="F600" t="s" s="74">
        <v>5</v>
      </c>
      <c r="G600" s="81">
        <f>Z600</f>
        <v>35.4187798087921</v>
      </c>
      <c r="H600" s="82">
        <f>K600+L600</f>
        <v>0</v>
      </c>
      <c r="I600" t="s" s="77">
        <v>9</v>
      </c>
      <c r="J600" s="81">
        <f>AF600</f>
        <v>23.3334052700865</v>
      </c>
      <c r="K600" s="13"/>
      <c r="L600" s="13"/>
      <c r="M600" s="13"/>
      <c r="N600" s="13"/>
      <c r="O600" t="s" s="68">
        <v>1323</v>
      </c>
      <c r="P600" t="s" s="68">
        <v>1322</v>
      </c>
      <c r="Q600" t="s" s="78">
        <v>13</v>
      </c>
      <c r="R600" s="83">
        <f>100*S600</f>
        <v>17.6662279</v>
      </c>
      <c r="S600" s="35">
        <v>0.176662279</v>
      </c>
      <c r="T600" s="16"/>
      <c r="U600" s="37">
        <v>68644</v>
      </c>
      <c r="V600" s="37">
        <v>46337</v>
      </c>
      <c r="W600" s="37">
        <v>152</v>
      </c>
      <c r="X600" s="37">
        <v>5600</v>
      </c>
      <c r="Y600" s="37">
        <v>16412</v>
      </c>
      <c r="Z600" s="38">
        <f>100*Y600/$V600</f>
        <v>35.4187798087921</v>
      </c>
      <c r="AA600" s="37">
        <f>IF(Z600&gt;$V$8,1,0)</f>
        <v>0</v>
      </c>
      <c r="AB600" s="38">
        <f>IF($I600=Y$16,Z600,0)</f>
        <v>0</v>
      </c>
      <c r="AC600" s="37">
        <v>10812</v>
      </c>
      <c r="AD600" s="38">
        <f>100*AC600/$V600</f>
        <v>23.3334052700865</v>
      </c>
      <c r="AE600" s="37">
        <f>IF(AD600&gt;$V$8,1,0)</f>
        <v>0</v>
      </c>
      <c r="AF600" s="38">
        <f>IF($I600=AC$16,AD600,0)</f>
        <v>23.3334052700865</v>
      </c>
      <c r="AG600" s="37">
        <v>8186</v>
      </c>
      <c r="AH600" s="38">
        <f>100*AG600/$V600</f>
        <v>17.6662278524721</v>
      </c>
      <c r="AI600" s="37">
        <f>IF(AH600&gt;$V$8,1,0)</f>
        <v>0</v>
      </c>
      <c r="AJ600" s="38">
        <f>IF($I600=AG$16,AH600,0)</f>
        <v>0</v>
      </c>
      <c r="AK600" s="37">
        <v>7577</v>
      </c>
      <c r="AL600" s="38">
        <f>100*AK600/$V600</f>
        <v>16.3519433713879</v>
      </c>
      <c r="AM600" s="37">
        <f>IF(AL600&gt;$V$8,1,0)</f>
        <v>0</v>
      </c>
      <c r="AN600" s="38">
        <f>IF($I600=AK$16,AL600,0)</f>
        <v>0</v>
      </c>
      <c r="AO600" s="37">
        <v>2800</v>
      </c>
      <c r="AP600" s="38">
        <f>100*AO600/$V600</f>
        <v>6.04268726935279</v>
      </c>
      <c r="AQ600" s="37">
        <f>IF(AP600&gt;$V$8,1,0)</f>
        <v>0</v>
      </c>
      <c r="AR600" s="38">
        <f>IF($I600=AO$16,AP600,0)</f>
        <v>0</v>
      </c>
      <c r="AS600" s="37">
        <v>0</v>
      </c>
      <c r="AT600" s="38">
        <f>100*AS600/$V600</f>
        <v>0</v>
      </c>
      <c r="AU600" s="37">
        <f>IF(AT600&gt;$V$8,1,0)</f>
        <v>0</v>
      </c>
      <c r="AV600" s="38">
        <f>IF($I600=AS$16,AT600,0)</f>
        <v>0</v>
      </c>
      <c r="AW600" s="37">
        <v>0</v>
      </c>
      <c r="AX600" s="38">
        <f>100*AW600/$V600</f>
        <v>0</v>
      </c>
      <c r="AY600" s="37">
        <f>IF(AX600&gt;$V$8,1,0)</f>
        <v>0</v>
      </c>
      <c r="AZ600" s="38">
        <f>IF($I600=AW$16,AX600,0)</f>
        <v>0</v>
      </c>
      <c r="BA600" s="37">
        <v>0</v>
      </c>
      <c r="BB600" s="38">
        <f>100*BA600/$V600</f>
        <v>0</v>
      </c>
      <c r="BC600" s="37">
        <f>IF(BB600&gt;$V$8,1,0)</f>
        <v>0</v>
      </c>
      <c r="BD600" s="38">
        <f>IF($I600=BA$16,BB600,0)</f>
        <v>0</v>
      </c>
      <c r="BE600" s="37">
        <v>0</v>
      </c>
      <c r="BF600" s="38">
        <f>100*BE600/$V600</f>
        <v>0</v>
      </c>
      <c r="BG600" s="37">
        <f>IF(BF600&gt;$V$8,1,0)</f>
        <v>0</v>
      </c>
      <c r="BH600" s="38">
        <f>IF($I600=BE$16,BF600,0)</f>
        <v>0</v>
      </c>
      <c r="BI600" s="37">
        <v>0</v>
      </c>
      <c r="BJ600" s="38">
        <f>100*BI600/$V600</f>
        <v>0</v>
      </c>
      <c r="BK600" s="37">
        <f>IF(BJ600&gt;$V$8,1,0)</f>
        <v>0</v>
      </c>
      <c r="BL600" s="38">
        <f>IF($I600=BI$16,BJ600,0)</f>
        <v>0</v>
      </c>
      <c r="BM600" s="37">
        <v>0</v>
      </c>
      <c r="BN600" s="38">
        <f>100*BM600/$V600</f>
        <v>0</v>
      </c>
      <c r="BO600" s="37">
        <f>IF(BN600&gt;$V$8,1,0)</f>
        <v>0</v>
      </c>
      <c r="BP600" s="38">
        <f>IF($I600=BM$16,BN600,0)</f>
        <v>0</v>
      </c>
      <c r="BQ600" s="37">
        <v>0</v>
      </c>
      <c r="BR600" s="38">
        <f>100*BQ600/$V600</f>
        <v>0</v>
      </c>
      <c r="BS600" s="37">
        <f>IF(BR600&gt;$V$8,1,0)</f>
        <v>0</v>
      </c>
      <c r="BT600" s="38">
        <f>IF($I600=BQ$16,BR600,0)</f>
        <v>0</v>
      </c>
      <c r="BU600" s="37">
        <v>0</v>
      </c>
      <c r="BV600" s="38">
        <f>100*BU600/$V600</f>
        <v>0</v>
      </c>
      <c r="BW600" s="37">
        <f>IF(BV600&gt;$V$8,1,0)</f>
        <v>0</v>
      </c>
      <c r="BX600" s="38">
        <f>IF($I600=BU$16,BV600,0)</f>
        <v>0</v>
      </c>
      <c r="BY600" s="37">
        <v>26144</v>
      </c>
      <c r="BZ600" s="37">
        <v>0</v>
      </c>
      <c r="CA600" s="16"/>
      <c r="CB600" s="20"/>
      <c r="CC600" s="21"/>
    </row>
    <row r="601" ht="19.95" customHeight="1">
      <c r="A601" t="s" s="32">
        <v>1324</v>
      </c>
      <c r="B601" t="s" s="71">
        <f>_xlfn.IFS(H601=0,F601,K601=1,I601,L601=1,Q601)</f>
        <v>5</v>
      </c>
      <c r="C601" s="72">
        <f>_xlfn.IFS(H601=0,G601,K601=1,J601,L601=1,R601)</f>
        <v>35.4056545211715</v>
      </c>
      <c r="D601" t="s" s="73">
        <v>1001</v>
      </c>
      <c r="E601" s="25"/>
      <c r="F601" t="s" s="74">
        <v>5</v>
      </c>
      <c r="G601" s="75">
        <f>Z601</f>
        <v>35.4056545211715</v>
      </c>
      <c r="H601" s="76">
        <f>K601+L601</f>
        <v>0</v>
      </c>
      <c r="I601" t="s" s="77">
        <v>9</v>
      </c>
      <c r="J601" s="75">
        <f>AF601</f>
        <v>29.4106581892741</v>
      </c>
      <c r="K601" s="25"/>
      <c r="L601" s="25"/>
      <c r="M601" s="25"/>
      <c r="N601" s="25"/>
      <c r="O601" t="s" s="73">
        <v>1325</v>
      </c>
      <c r="P601" t="s" s="73">
        <v>1324</v>
      </c>
      <c r="Q601" t="s" s="78">
        <v>17</v>
      </c>
      <c r="R601" s="79">
        <f>100*S601</f>
        <v>13.6190064</v>
      </c>
      <c r="S601" s="80">
        <v>0.136190064</v>
      </c>
      <c r="T601" s="28"/>
      <c r="U601" s="29">
        <v>77102</v>
      </c>
      <c r="V601" s="29">
        <v>53161</v>
      </c>
      <c r="W601" s="29">
        <v>198</v>
      </c>
      <c r="X601" s="29">
        <v>3187</v>
      </c>
      <c r="Y601" s="29">
        <v>18822</v>
      </c>
      <c r="Z601" s="31">
        <f>100*Y601/$V601</f>
        <v>35.4056545211715</v>
      </c>
      <c r="AA601" s="29">
        <f>IF(Z601&gt;$V$8,1,0)</f>
        <v>0</v>
      </c>
      <c r="AB601" s="31">
        <f>IF($I601=Y$16,Z601,0)</f>
        <v>0</v>
      </c>
      <c r="AC601" s="29">
        <v>15635</v>
      </c>
      <c r="AD601" s="31">
        <f>100*AC601/$V601</f>
        <v>29.4106581892741</v>
      </c>
      <c r="AE601" s="29">
        <f>IF(AD601&gt;$V$8,1,0)</f>
        <v>0</v>
      </c>
      <c r="AF601" s="31">
        <f>IF($I601=AC$16,AD601,0)</f>
        <v>29.4106581892741</v>
      </c>
      <c r="AG601" s="29">
        <v>6773</v>
      </c>
      <c r="AH601" s="31">
        <f>100*AG601/$V601</f>
        <v>12.7405428791783</v>
      </c>
      <c r="AI601" s="29">
        <f>IF(AH601&gt;$V$8,1,0)</f>
        <v>0</v>
      </c>
      <c r="AJ601" s="31">
        <f>IF($I601=AG$16,AH601,0)</f>
        <v>0</v>
      </c>
      <c r="AK601" s="29">
        <v>7240</v>
      </c>
      <c r="AL601" s="31">
        <f>100*AK601/$V601</f>
        <v>13.6190064144768</v>
      </c>
      <c r="AM601" s="29">
        <f>IF(AL601&gt;$V$8,1,0)</f>
        <v>0</v>
      </c>
      <c r="AN601" s="31">
        <f>IF($I601=AK$16,AL601,0)</f>
        <v>0</v>
      </c>
      <c r="AO601" s="29">
        <v>4691</v>
      </c>
      <c r="AP601" s="31">
        <f>100*AO601/$V601</f>
        <v>8.82413799589925</v>
      </c>
      <c r="AQ601" s="29">
        <f>IF(AP601&gt;$V$8,1,0)</f>
        <v>0</v>
      </c>
      <c r="AR601" s="31">
        <f>IF($I601=AO$16,AP601,0)</f>
        <v>0</v>
      </c>
      <c r="AS601" s="29">
        <v>0</v>
      </c>
      <c r="AT601" s="31">
        <f>100*AS601/$V601</f>
        <v>0</v>
      </c>
      <c r="AU601" s="29">
        <f>IF(AT601&gt;$V$8,1,0)</f>
        <v>0</v>
      </c>
      <c r="AV601" s="31">
        <f>IF($I601=AS$16,AT601,0)</f>
        <v>0</v>
      </c>
      <c r="AW601" s="29">
        <v>0</v>
      </c>
      <c r="AX601" s="31">
        <f>100*AW601/$V601</f>
        <v>0</v>
      </c>
      <c r="AY601" s="29">
        <f>IF(AX601&gt;$V$8,1,0)</f>
        <v>0</v>
      </c>
      <c r="AZ601" s="31">
        <f>IF($I601=AW$16,AX601,0)</f>
        <v>0</v>
      </c>
      <c r="BA601" s="29">
        <v>0</v>
      </c>
      <c r="BB601" s="31">
        <f>100*BA601/$V601</f>
        <v>0</v>
      </c>
      <c r="BC601" s="29">
        <f>IF(BB601&gt;$V$8,1,0)</f>
        <v>0</v>
      </c>
      <c r="BD601" s="31">
        <f>IF($I601=BA$16,BB601,0)</f>
        <v>0</v>
      </c>
      <c r="BE601" s="29">
        <v>0</v>
      </c>
      <c r="BF601" s="31">
        <f>100*BE601/$V601</f>
        <v>0</v>
      </c>
      <c r="BG601" s="29">
        <f>IF(BF601&gt;$V$8,1,0)</f>
        <v>0</v>
      </c>
      <c r="BH601" s="31">
        <f>IF($I601=BE$16,BF601,0)</f>
        <v>0</v>
      </c>
      <c r="BI601" s="29">
        <v>0</v>
      </c>
      <c r="BJ601" s="31">
        <f>100*BI601/$V601</f>
        <v>0</v>
      </c>
      <c r="BK601" s="29">
        <f>IF(BJ601&gt;$V$8,1,0)</f>
        <v>0</v>
      </c>
      <c r="BL601" s="31">
        <f>IF($I601=BI$16,BJ601,0)</f>
        <v>0</v>
      </c>
      <c r="BM601" s="29">
        <v>0</v>
      </c>
      <c r="BN601" s="31">
        <f>100*BM601/$V601</f>
        <v>0</v>
      </c>
      <c r="BO601" s="29">
        <f>IF(BN601&gt;$V$8,1,0)</f>
        <v>0</v>
      </c>
      <c r="BP601" s="31">
        <f>IF($I601=BM$16,BN601,0)</f>
        <v>0</v>
      </c>
      <c r="BQ601" s="29">
        <v>0</v>
      </c>
      <c r="BR601" s="31">
        <f>100*BQ601/$V601</f>
        <v>0</v>
      </c>
      <c r="BS601" s="29">
        <f>IF(BR601&gt;$V$8,1,0)</f>
        <v>0</v>
      </c>
      <c r="BT601" s="31">
        <f>IF($I601=BQ$16,BR601,0)</f>
        <v>0</v>
      </c>
      <c r="BU601" s="29">
        <v>0</v>
      </c>
      <c r="BV601" s="31">
        <f>100*BU601/$V601</f>
        <v>0</v>
      </c>
      <c r="BW601" s="29">
        <f>IF(BV601&gt;$V$8,1,0)</f>
        <v>0</v>
      </c>
      <c r="BX601" s="31">
        <f>IF($I601=BU$16,BV601,0)</f>
        <v>0</v>
      </c>
      <c r="BY601" s="29">
        <v>0</v>
      </c>
      <c r="BZ601" s="29">
        <v>0</v>
      </c>
      <c r="CA601" s="28"/>
      <c r="CB601" s="20"/>
      <c r="CC601" s="21"/>
    </row>
    <row r="602" ht="15.75" customHeight="1">
      <c r="A602" t="s" s="32">
        <v>1326</v>
      </c>
      <c r="B602" t="s" s="71">
        <f>_xlfn.IFS(H602=0,F602,K602=1,I602,L602=1,Q602)</f>
        <v>5</v>
      </c>
      <c r="C602" s="72">
        <f>_xlfn.IFS(H602=0,G602,K602=1,J602,L602=1,R602)</f>
        <v>35.3563345803889</v>
      </c>
      <c r="D602" t="s" s="68">
        <v>1001</v>
      </c>
      <c r="E602" s="13"/>
      <c r="F602" t="s" s="74">
        <v>5</v>
      </c>
      <c r="G602" s="81">
        <f>Z602</f>
        <v>35.3563345803889</v>
      </c>
      <c r="H602" s="82">
        <f>K602+L602</f>
        <v>0</v>
      </c>
      <c r="I602" t="s" s="77">
        <v>9</v>
      </c>
      <c r="J602" s="81">
        <f>AF602</f>
        <v>32.6428340492356</v>
      </c>
      <c r="K602" s="13"/>
      <c r="L602" s="13"/>
      <c r="M602" s="13"/>
      <c r="N602" s="13"/>
      <c r="O602" t="s" s="68">
        <v>1327</v>
      </c>
      <c r="P602" t="s" s="68">
        <v>1326</v>
      </c>
      <c r="Q602" t="s" s="78">
        <v>17</v>
      </c>
      <c r="R602" s="83">
        <f>100*S602</f>
        <v>23.2437301</v>
      </c>
      <c r="S602" s="35">
        <v>0.232437301</v>
      </c>
      <c r="T602" s="16"/>
      <c r="U602" s="37">
        <v>69892</v>
      </c>
      <c r="V602" s="37">
        <v>43302</v>
      </c>
      <c r="W602" s="37">
        <v>188</v>
      </c>
      <c r="X602" s="37">
        <v>1175</v>
      </c>
      <c r="Y602" s="37">
        <v>15310</v>
      </c>
      <c r="Z602" s="38">
        <f>100*Y602/$V602</f>
        <v>35.3563345803889</v>
      </c>
      <c r="AA602" s="37">
        <f>IF(Z602&gt;$V$8,1,0)</f>
        <v>0</v>
      </c>
      <c r="AB602" s="38">
        <f>IF($I602=Y$16,Z602,0)</f>
        <v>0</v>
      </c>
      <c r="AC602" s="37">
        <v>14135</v>
      </c>
      <c r="AD602" s="38">
        <f>100*AC602/$V602</f>
        <v>32.6428340492356</v>
      </c>
      <c r="AE602" s="37">
        <f>IF(AD602&gt;$V$8,1,0)</f>
        <v>0</v>
      </c>
      <c r="AF602" s="38">
        <f>IF($I602=AC$16,AD602,0)</f>
        <v>32.6428340492356</v>
      </c>
      <c r="AG602" s="37">
        <v>1499</v>
      </c>
      <c r="AH602" s="38">
        <f>100*AG602/$V602</f>
        <v>3.46173386910535</v>
      </c>
      <c r="AI602" s="37">
        <f>IF(AH602&gt;$V$8,1,0)</f>
        <v>0</v>
      </c>
      <c r="AJ602" s="38">
        <f>IF($I602=AG$16,AH602,0)</f>
        <v>0</v>
      </c>
      <c r="AK602" s="37">
        <v>10065</v>
      </c>
      <c r="AL602" s="38">
        <f>100*AK602/$V602</f>
        <v>23.2437300817514</v>
      </c>
      <c r="AM602" s="37">
        <f>IF(AL602&gt;$V$8,1,0)</f>
        <v>0</v>
      </c>
      <c r="AN602" s="38">
        <f>IF($I602=AK$16,AL602,0)</f>
        <v>0</v>
      </c>
      <c r="AO602" s="37">
        <v>2293</v>
      </c>
      <c r="AP602" s="38">
        <f>100*AO602/$V602</f>
        <v>5.29536741951873</v>
      </c>
      <c r="AQ602" s="37">
        <f>IF(AP602&gt;$V$8,1,0)</f>
        <v>0</v>
      </c>
      <c r="AR602" s="38">
        <f>IF($I602=AO$16,AP602,0)</f>
        <v>0</v>
      </c>
      <c r="AS602" s="37">
        <v>0</v>
      </c>
      <c r="AT602" s="38">
        <f>100*AS602/$V602</f>
        <v>0</v>
      </c>
      <c r="AU602" s="37">
        <f>IF(AT602&gt;$V$8,1,0)</f>
        <v>0</v>
      </c>
      <c r="AV602" s="38">
        <f>IF($I602=AS$16,AT602,0)</f>
        <v>0</v>
      </c>
      <c r="AW602" s="37">
        <v>0</v>
      </c>
      <c r="AX602" s="38">
        <f>100*AW602/$V602</f>
        <v>0</v>
      </c>
      <c r="AY602" s="37">
        <f>IF(AX602&gt;$V$8,1,0)</f>
        <v>0</v>
      </c>
      <c r="AZ602" s="38">
        <f>IF($I602=AW$16,AX602,0)</f>
        <v>0</v>
      </c>
      <c r="BA602" s="37">
        <v>0</v>
      </c>
      <c r="BB602" s="38">
        <f>100*BA602/$V602</f>
        <v>0</v>
      </c>
      <c r="BC602" s="37">
        <f>IF(BB602&gt;$V$8,1,0)</f>
        <v>0</v>
      </c>
      <c r="BD602" s="38">
        <f>IF($I602=BA$16,BB602,0)</f>
        <v>0</v>
      </c>
      <c r="BE602" s="37">
        <v>0</v>
      </c>
      <c r="BF602" s="38">
        <f>100*BE602/$V602</f>
        <v>0</v>
      </c>
      <c r="BG602" s="37">
        <f>IF(BF602&gt;$V$8,1,0)</f>
        <v>0</v>
      </c>
      <c r="BH602" s="38">
        <f>IF($I602=BE$16,BF602,0)</f>
        <v>0</v>
      </c>
      <c r="BI602" s="37">
        <v>0</v>
      </c>
      <c r="BJ602" s="38">
        <f>100*BI602/$V602</f>
        <v>0</v>
      </c>
      <c r="BK602" s="37">
        <f>IF(BJ602&gt;$V$8,1,0)</f>
        <v>0</v>
      </c>
      <c r="BL602" s="38">
        <f>IF($I602=BI$16,BJ602,0)</f>
        <v>0</v>
      </c>
      <c r="BM602" s="37">
        <v>0</v>
      </c>
      <c r="BN602" s="38">
        <f>100*BM602/$V602</f>
        <v>0</v>
      </c>
      <c r="BO602" s="37">
        <f>IF(BN602&gt;$V$8,1,0)</f>
        <v>0</v>
      </c>
      <c r="BP602" s="38">
        <f>IF($I602=BM$16,BN602,0)</f>
        <v>0</v>
      </c>
      <c r="BQ602" s="37">
        <v>0</v>
      </c>
      <c r="BR602" s="38">
        <f>100*BQ602/$V602</f>
        <v>0</v>
      </c>
      <c r="BS602" s="37">
        <f>IF(BR602&gt;$V$8,1,0)</f>
        <v>0</v>
      </c>
      <c r="BT602" s="38">
        <f>IF($I602=BQ$16,BR602,0)</f>
        <v>0</v>
      </c>
      <c r="BU602" s="37">
        <v>0</v>
      </c>
      <c r="BV602" s="38">
        <f>100*BU602/$V602</f>
        <v>0</v>
      </c>
      <c r="BW602" s="37">
        <f>IF(BV602&gt;$V$8,1,0)</f>
        <v>0</v>
      </c>
      <c r="BX602" s="38">
        <f>IF($I602=BU$16,BV602,0)</f>
        <v>0</v>
      </c>
      <c r="BY602" s="37">
        <v>0</v>
      </c>
      <c r="BZ602" s="37">
        <v>0</v>
      </c>
      <c r="CA602" s="16"/>
      <c r="CB602" s="20"/>
      <c r="CC602" s="21"/>
    </row>
    <row r="603" ht="15.75" customHeight="1">
      <c r="A603" t="s" s="32">
        <v>1328</v>
      </c>
      <c r="B603" t="s" s="71">
        <f>_xlfn.IFS(H603=0,F603,K603=1,I603,L603=1,Q603)</f>
        <v>25</v>
      </c>
      <c r="C603" s="72">
        <f>_xlfn.IFS(H603=0,G603,K603=1,J603,L603=1,R603)</f>
        <v>35.3174513226194</v>
      </c>
      <c r="D603" t="s" s="73">
        <v>1001</v>
      </c>
      <c r="E603" s="25"/>
      <c r="F603" t="s" s="74">
        <v>25</v>
      </c>
      <c r="G603" s="75">
        <f>AT603</f>
        <v>35.3174513226194</v>
      </c>
      <c r="H603" s="76">
        <f>K603+L603</f>
        <v>0</v>
      </c>
      <c r="I603" t="s" s="77">
        <v>9</v>
      </c>
      <c r="J603" s="75">
        <f>AF603</f>
        <v>33.3703560985561</v>
      </c>
      <c r="K603" s="25"/>
      <c r="L603" s="25"/>
      <c r="M603" s="25"/>
      <c r="N603" s="25"/>
      <c r="O603" t="s" s="73">
        <v>1329</v>
      </c>
      <c r="P603" t="s" s="73">
        <v>1328</v>
      </c>
      <c r="Q603" t="s" s="78">
        <v>5</v>
      </c>
      <c r="R603" s="79">
        <f>100*S603</f>
        <v>15.5064941</v>
      </c>
      <c r="S603" s="80">
        <v>0.155064941</v>
      </c>
      <c r="T603" s="28"/>
      <c r="U603" s="29">
        <v>76149</v>
      </c>
      <c r="V603" s="29">
        <v>44117</v>
      </c>
      <c r="W603" s="29">
        <v>161</v>
      </c>
      <c r="X603" s="29">
        <v>859</v>
      </c>
      <c r="Y603" s="29">
        <v>6841</v>
      </c>
      <c r="Z603" s="31">
        <f>100*Y603/$V603</f>
        <v>15.5064940952467</v>
      </c>
      <c r="AA603" s="29">
        <f>IF(Z603&gt;$V$8,1,0)</f>
        <v>0</v>
      </c>
      <c r="AB603" s="31">
        <f>IF($I603=Y$16,Z603,0)</f>
        <v>0</v>
      </c>
      <c r="AC603" s="29">
        <v>14722</v>
      </c>
      <c r="AD603" s="31">
        <f>100*AC603/$V603</f>
        <v>33.3703560985561</v>
      </c>
      <c r="AE603" s="29">
        <f>IF(AD603&gt;$V$8,1,0)</f>
        <v>0</v>
      </c>
      <c r="AF603" s="31">
        <f>IF($I603=AC$16,AD603,0)</f>
        <v>33.3703560985561</v>
      </c>
      <c r="AG603" s="29">
        <v>2249</v>
      </c>
      <c r="AH603" s="31">
        <f>100*AG603/$V603</f>
        <v>5.09780810118548</v>
      </c>
      <c r="AI603" s="29">
        <f>IF(AH603&gt;$V$8,1,0)</f>
        <v>0</v>
      </c>
      <c r="AJ603" s="31">
        <f>IF($I603=AG$16,AH603,0)</f>
        <v>0</v>
      </c>
      <c r="AK603" s="29">
        <v>3800</v>
      </c>
      <c r="AL603" s="31">
        <f>100*AK603/$V603</f>
        <v>8.613459664075069</v>
      </c>
      <c r="AM603" s="29">
        <f>IF(AL603&gt;$V$8,1,0)</f>
        <v>0</v>
      </c>
      <c r="AN603" s="31">
        <f>IF($I603=AK$16,AL603,0)</f>
        <v>0</v>
      </c>
      <c r="AO603" s="29">
        <v>0</v>
      </c>
      <c r="AP603" s="31">
        <f>100*AO603/$V603</f>
        <v>0</v>
      </c>
      <c r="AQ603" s="29">
        <f>IF(AP603&gt;$V$8,1,0)</f>
        <v>0</v>
      </c>
      <c r="AR603" s="31">
        <f>IF($I603=AO$16,AP603,0)</f>
        <v>0</v>
      </c>
      <c r="AS603" s="29">
        <v>15581</v>
      </c>
      <c r="AT603" s="31">
        <f>100*AS603/$V603</f>
        <v>35.3174513226194</v>
      </c>
      <c r="AU603" s="29">
        <f>IF(AT603&gt;$V$8,1,0)</f>
        <v>0</v>
      </c>
      <c r="AV603" s="31">
        <f>IF($I603=AS$16,AT603,0)</f>
        <v>0</v>
      </c>
      <c r="AW603" s="29">
        <v>0</v>
      </c>
      <c r="AX603" s="31">
        <f>100*AW603/$V603</f>
        <v>0</v>
      </c>
      <c r="AY603" s="29">
        <f>IF(AX603&gt;$V$8,1,0)</f>
        <v>0</v>
      </c>
      <c r="AZ603" s="31">
        <f>IF($I603=AW$16,AX603,0)</f>
        <v>0</v>
      </c>
      <c r="BA603" s="29">
        <v>0</v>
      </c>
      <c r="BB603" s="31">
        <f>100*BA603/$V603</f>
        <v>0</v>
      </c>
      <c r="BC603" s="29">
        <f>IF(BB603&gt;$V$8,1,0)</f>
        <v>0</v>
      </c>
      <c r="BD603" s="31">
        <f>IF($I603=BA$16,BB603,0)</f>
        <v>0</v>
      </c>
      <c r="BE603" s="29">
        <v>0</v>
      </c>
      <c r="BF603" s="31">
        <f>100*BE603/$V603</f>
        <v>0</v>
      </c>
      <c r="BG603" s="29">
        <f>IF(BF603&gt;$V$8,1,0)</f>
        <v>0</v>
      </c>
      <c r="BH603" s="31">
        <f>IF($I603=BE$16,BF603,0)</f>
        <v>0</v>
      </c>
      <c r="BI603" s="29">
        <v>0</v>
      </c>
      <c r="BJ603" s="31">
        <f>100*BI603/$V603</f>
        <v>0</v>
      </c>
      <c r="BK603" s="29">
        <f>IF(BJ603&gt;$V$8,1,0)</f>
        <v>0</v>
      </c>
      <c r="BL603" s="31">
        <f>IF($I603=BI$16,BJ603,0)</f>
        <v>0</v>
      </c>
      <c r="BM603" s="29">
        <v>0</v>
      </c>
      <c r="BN603" s="31">
        <f>100*BM603/$V603</f>
        <v>0</v>
      </c>
      <c r="BO603" s="29">
        <f>IF(BN603&gt;$V$8,1,0)</f>
        <v>0</v>
      </c>
      <c r="BP603" s="31">
        <f>IF($I603=BM$16,BN603,0)</f>
        <v>0</v>
      </c>
      <c r="BQ603" s="29">
        <v>0</v>
      </c>
      <c r="BR603" s="31">
        <f>100*BQ603/$V603</f>
        <v>0</v>
      </c>
      <c r="BS603" s="29">
        <f>IF(BR603&gt;$V$8,1,0)</f>
        <v>0</v>
      </c>
      <c r="BT603" s="31">
        <f>IF($I603=BQ$16,BR603,0)</f>
        <v>0</v>
      </c>
      <c r="BU603" s="29">
        <v>0</v>
      </c>
      <c r="BV603" s="31">
        <f>100*BU603/$V603</f>
        <v>0</v>
      </c>
      <c r="BW603" s="29">
        <f>IF(BV603&gt;$V$8,1,0)</f>
        <v>0</v>
      </c>
      <c r="BX603" s="31">
        <f>IF($I603=BU$16,BV603,0)</f>
        <v>0</v>
      </c>
      <c r="BY603" s="29">
        <v>254</v>
      </c>
      <c r="BZ603" s="29">
        <v>0</v>
      </c>
      <c r="CA603" s="28"/>
      <c r="CB603" s="20"/>
      <c r="CC603" s="21"/>
    </row>
    <row r="604" ht="15.75" customHeight="1">
      <c r="A604" t="s" s="32">
        <v>1330</v>
      </c>
      <c r="B604" t="s" s="71">
        <f>_xlfn.IFS(H604=0,F604,K604=1,I604,L604=1,Q604)</f>
        <v>5</v>
      </c>
      <c r="C604" s="72">
        <f>_xlfn.IFS(H604=0,G604,K604=1,J604,L604=1,R604)</f>
        <v>35.314477645565</v>
      </c>
      <c r="D604" t="s" s="68">
        <v>1001</v>
      </c>
      <c r="E604" s="13"/>
      <c r="F604" t="s" s="74">
        <v>5</v>
      </c>
      <c r="G604" s="81">
        <f>Z604</f>
        <v>35.314477645565</v>
      </c>
      <c r="H604" s="82">
        <f>K604+L604</f>
        <v>0</v>
      </c>
      <c r="I604" t="s" s="77">
        <v>9</v>
      </c>
      <c r="J604" s="81">
        <f>AF604</f>
        <v>30.196407725234</v>
      </c>
      <c r="K604" s="13"/>
      <c r="L604" s="13"/>
      <c r="M604" s="13"/>
      <c r="N604" s="13"/>
      <c r="O604" t="s" s="68">
        <v>1331</v>
      </c>
      <c r="P604" t="s" s="68">
        <v>1330</v>
      </c>
      <c r="Q604" t="s" s="78">
        <v>17</v>
      </c>
      <c r="R604" s="83">
        <f>100*S604</f>
        <v>21.7133963</v>
      </c>
      <c r="S604" s="35">
        <v>0.217133963</v>
      </c>
      <c r="T604" s="16"/>
      <c r="U604" s="37">
        <v>77869</v>
      </c>
      <c r="V604" s="37">
        <v>48827</v>
      </c>
      <c r="W604" s="37">
        <v>196</v>
      </c>
      <c r="X604" s="37">
        <v>2499</v>
      </c>
      <c r="Y604" s="37">
        <v>17243</v>
      </c>
      <c r="Z604" s="38">
        <f>100*Y604/$V604</f>
        <v>35.314477645565</v>
      </c>
      <c r="AA604" s="37">
        <f>IF(Z604&gt;$V$8,1,0)</f>
        <v>0</v>
      </c>
      <c r="AB604" s="38">
        <f>IF($I604=Y$16,Z604,0)</f>
        <v>0</v>
      </c>
      <c r="AC604" s="37">
        <v>14744</v>
      </c>
      <c r="AD604" s="38">
        <f>100*AC604/$V604</f>
        <v>30.196407725234</v>
      </c>
      <c r="AE604" s="37">
        <f>IF(AD604&gt;$V$8,1,0)</f>
        <v>0</v>
      </c>
      <c r="AF604" s="38">
        <f>IF($I604=AC$16,AD604,0)</f>
        <v>30.196407725234</v>
      </c>
      <c r="AG604" s="37">
        <v>2709</v>
      </c>
      <c r="AH604" s="38">
        <f>100*AG604/$V604</f>
        <v>5.54815982960247</v>
      </c>
      <c r="AI604" s="37">
        <f>IF(AH604&gt;$V$8,1,0)</f>
        <v>0</v>
      </c>
      <c r="AJ604" s="38">
        <f>IF($I604=AG$16,AH604,0)</f>
        <v>0</v>
      </c>
      <c r="AK604" s="37">
        <v>10602</v>
      </c>
      <c r="AL604" s="38">
        <f>100*AK604/$V604</f>
        <v>21.7133962766502</v>
      </c>
      <c r="AM604" s="37">
        <f>IF(AL604&gt;$V$8,1,0)</f>
        <v>0</v>
      </c>
      <c r="AN604" s="38">
        <f>IF($I604=AK$16,AL604,0)</f>
        <v>0</v>
      </c>
      <c r="AO604" s="37">
        <v>3529</v>
      </c>
      <c r="AP604" s="38">
        <f>100*AO604/$V604</f>
        <v>7.22755852294837</v>
      </c>
      <c r="AQ604" s="37">
        <f>IF(AP604&gt;$V$8,1,0)</f>
        <v>0</v>
      </c>
      <c r="AR604" s="38">
        <f>IF($I604=AO$16,AP604,0)</f>
        <v>0</v>
      </c>
      <c r="AS604" s="37">
        <v>0</v>
      </c>
      <c r="AT604" s="38">
        <f>100*AS604/$V604</f>
        <v>0</v>
      </c>
      <c r="AU604" s="37">
        <f>IF(AT604&gt;$V$8,1,0)</f>
        <v>0</v>
      </c>
      <c r="AV604" s="38">
        <f>IF($I604=AS$16,AT604,0)</f>
        <v>0</v>
      </c>
      <c r="AW604" s="37">
        <v>0</v>
      </c>
      <c r="AX604" s="38">
        <f>100*AW604/$V604</f>
        <v>0</v>
      </c>
      <c r="AY604" s="37">
        <f>IF(AX604&gt;$V$8,1,0)</f>
        <v>0</v>
      </c>
      <c r="AZ604" s="38">
        <f>IF($I604=AW$16,AX604,0)</f>
        <v>0</v>
      </c>
      <c r="BA604" s="37">
        <v>0</v>
      </c>
      <c r="BB604" s="38">
        <f>100*BA604/$V604</f>
        <v>0</v>
      </c>
      <c r="BC604" s="37">
        <f>IF(BB604&gt;$V$8,1,0)</f>
        <v>0</v>
      </c>
      <c r="BD604" s="38">
        <f>IF($I604=BA$16,BB604,0)</f>
        <v>0</v>
      </c>
      <c r="BE604" s="37">
        <v>0</v>
      </c>
      <c r="BF604" s="38">
        <f>100*BE604/$V604</f>
        <v>0</v>
      </c>
      <c r="BG604" s="37">
        <f>IF(BF604&gt;$V$8,1,0)</f>
        <v>0</v>
      </c>
      <c r="BH604" s="38">
        <f>IF($I604=BE$16,BF604,0)</f>
        <v>0</v>
      </c>
      <c r="BI604" s="37">
        <v>0</v>
      </c>
      <c r="BJ604" s="38">
        <f>100*BI604/$V604</f>
        <v>0</v>
      </c>
      <c r="BK604" s="37">
        <f>IF(BJ604&gt;$V$8,1,0)</f>
        <v>0</v>
      </c>
      <c r="BL604" s="38">
        <f>IF($I604=BI$16,BJ604,0)</f>
        <v>0</v>
      </c>
      <c r="BM604" s="37">
        <v>0</v>
      </c>
      <c r="BN604" s="38">
        <f>100*BM604/$V604</f>
        <v>0</v>
      </c>
      <c r="BO604" s="37">
        <f>IF(BN604&gt;$V$8,1,0)</f>
        <v>0</v>
      </c>
      <c r="BP604" s="38">
        <f>IF($I604=BM$16,BN604,0)</f>
        <v>0</v>
      </c>
      <c r="BQ604" s="37">
        <v>0</v>
      </c>
      <c r="BR604" s="38">
        <f>100*BQ604/$V604</f>
        <v>0</v>
      </c>
      <c r="BS604" s="37">
        <f>IF(BR604&gt;$V$8,1,0)</f>
        <v>0</v>
      </c>
      <c r="BT604" s="38">
        <f>IF($I604=BQ$16,BR604,0)</f>
        <v>0</v>
      </c>
      <c r="BU604" s="37">
        <v>0</v>
      </c>
      <c r="BV604" s="38">
        <f>100*BU604/$V604</f>
        <v>0</v>
      </c>
      <c r="BW604" s="37">
        <f>IF(BV604&gt;$V$8,1,0)</f>
        <v>0</v>
      </c>
      <c r="BX604" s="38">
        <f>IF($I604=BU$16,BV604,0)</f>
        <v>0</v>
      </c>
      <c r="BY604" s="37">
        <v>389</v>
      </c>
      <c r="BZ604" s="37">
        <v>0</v>
      </c>
      <c r="CA604" s="16"/>
      <c r="CB604" s="20"/>
      <c r="CC604" s="21"/>
    </row>
    <row r="605" ht="15.75" customHeight="1">
      <c r="A605" t="s" s="32">
        <v>1332</v>
      </c>
      <c r="B605" t="s" s="71">
        <f>_xlfn.IFS(H605=0,F605,K605=1,I605,L605=1,Q605)</f>
        <v>17</v>
      </c>
      <c r="C605" s="72">
        <f>_xlfn.IFS(H605=0,G605,K605=1,J605,L605=1,R605)</f>
        <v>35.3023461274173</v>
      </c>
      <c r="D605" t="s" s="73">
        <v>1001</v>
      </c>
      <c r="E605" s="25"/>
      <c r="F605" t="s" s="74">
        <v>17</v>
      </c>
      <c r="G605" s="75">
        <f>AL605</f>
        <v>35.3023461274173</v>
      </c>
      <c r="H605" s="76">
        <f>K605+L605</f>
        <v>0</v>
      </c>
      <c r="I605" t="s" s="77">
        <v>9</v>
      </c>
      <c r="J605" s="75">
        <f>AF605</f>
        <v>31.8027878668892</v>
      </c>
      <c r="K605" s="25"/>
      <c r="L605" s="25"/>
      <c r="M605" s="25"/>
      <c r="N605" s="25"/>
      <c r="O605" t="s" s="73">
        <v>1333</v>
      </c>
      <c r="P605" t="s" s="73">
        <v>1332</v>
      </c>
      <c r="Q605" t="s" s="78">
        <v>5</v>
      </c>
      <c r="R605" s="79">
        <f>100*S605</f>
        <v>24.6245214</v>
      </c>
      <c r="S605" s="80">
        <v>0.246245214</v>
      </c>
      <c r="T605" s="28"/>
      <c r="U605" s="29">
        <v>73317</v>
      </c>
      <c r="V605" s="29">
        <v>40748</v>
      </c>
      <c r="W605" s="29">
        <v>121</v>
      </c>
      <c r="X605" s="29">
        <v>1426</v>
      </c>
      <c r="Y605" s="29">
        <v>10034</v>
      </c>
      <c r="Z605" s="31">
        <f>100*Y605/$V605</f>
        <v>24.6245214489055</v>
      </c>
      <c r="AA605" s="29">
        <f>IF(Z605&gt;$V$8,1,0)</f>
        <v>0</v>
      </c>
      <c r="AB605" s="31">
        <f>IF($I605=Y$16,Z605,0)</f>
        <v>0</v>
      </c>
      <c r="AC605" s="29">
        <v>12959</v>
      </c>
      <c r="AD605" s="31">
        <f>100*AC605/$V605</f>
        <v>31.8027878668892</v>
      </c>
      <c r="AE605" s="29">
        <f>IF(AD605&gt;$V$8,1,0)</f>
        <v>0</v>
      </c>
      <c r="AF605" s="31">
        <f>IF($I605=AC$16,AD605,0)</f>
        <v>31.8027878668892</v>
      </c>
      <c r="AG605" s="29">
        <v>1102</v>
      </c>
      <c r="AH605" s="31">
        <f>100*AG605/$V605</f>
        <v>2.70442721115147</v>
      </c>
      <c r="AI605" s="29">
        <f>IF(AH605&gt;$V$8,1,0)</f>
        <v>0</v>
      </c>
      <c r="AJ605" s="31">
        <f>IF($I605=AG$16,AH605,0)</f>
        <v>0</v>
      </c>
      <c r="AK605" s="29">
        <v>14385</v>
      </c>
      <c r="AL605" s="31">
        <f>100*AK605/$V605</f>
        <v>35.3023461274173</v>
      </c>
      <c r="AM605" s="29">
        <f>IF(AL605&gt;$V$8,1,0)</f>
        <v>0</v>
      </c>
      <c r="AN605" s="31">
        <f>IF($I605=AK$16,AL605,0)</f>
        <v>0</v>
      </c>
      <c r="AO605" s="29">
        <v>1736</v>
      </c>
      <c r="AP605" s="31">
        <f>100*AO605/$V605</f>
        <v>4.26033179542554</v>
      </c>
      <c r="AQ605" s="29">
        <f>IF(AP605&gt;$V$8,1,0)</f>
        <v>0</v>
      </c>
      <c r="AR605" s="31">
        <f>IF($I605=AO$16,AP605,0)</f>
        <v>0</v>
      </c>
      <c r="AS605" s="29">
        <v>0</v>
      </c>
      <c r="AT605" s="31">
        <f>100*AS605/$V605</f>
        <v>0</v>
      </c>
      <c r="AU605" s="29">
        <f>IF(AT605&gt;$V$8,1,0)</f>
        <v>0</v>
      </c>
      <c r="AV605" s="31">
        <f>IF($I605=AS$16,AT605,0)</f>
        <v>0</v>
      </c>
      <c r="AW605" s="29">
        <v>0</v>
      </c>
      <c r="AX605" s="31">
        <f>100*AW605/$V605</f>
        <v>0</v>
      </c>
      <c r="AY605" s="29">
        <f>IF(AX605&gt;$V$8,1,0)</f>
        <v>0</v>
      </c>
      <c r="AZ605" s="31">
        <f>IF($I605=AW$16,AX605,0)</f>
        <v>0</v>
      </c>
      <c r="BA605" s="29">
        <v>0</v>
      </c>
      <c r="BB605" s="31">
        <f>100*BA605/$V605</f>
        <v>0</v>
      </c>
      <c r="BC605" s="29">
        <f>IF(BB605&gt;$V$8,1,0)</f>
        <v>0</v>
      </c>
      <c r="BD605" s="31">
        <f>IF($I605=BA$16,BB605,0)</f>
        <v>0</v>
      </c>
      <c r="BE605" s="29">
        <v>0</v>
      </c>
      <c r="BF605" s="31">
        <f>100*BE605/$V605</f>
        <v>0</v>
      </c>
      <c r="BG605" s="29">
        <f>IF(BF605&gt;$V$8,1,0)</f>
        <v>0</v>
      </c>
      <c r="BH605" s="31">
        <f>IF($I605=BE$16,BF605,0)</f>
        <v>0</v>
      </c>
      <c r="BI605" s="29">
        <v>0</v>
      </c>
      <c r="BJ605" s="31">
        <f>100*BI605/$V605</f>
        <v>0</v>
      </c>
      <c r="BK605" s="29">
        <f>IF(BJ605&gt;$V$8,1,0)</f>
        <v>0</v>
      </c>
      <c r="BL605" s="31">
        <f>IF($I605=BI$16,BJ605,0)</f>
        <v>0</v>
      </c>
      <c r="BM605" s="29">
        <v>0</v>
      </c>
      <c r="BN605" s="31">
        <f>100*BM605/$V605</f>
        <v>0</v>
      </c>
      <c r="BO605" s="29">
        <f>IF(BN605&gt;$V$8,1,0)</f>
        <v>0</v>
      </c>
      <c r="BP605" s="31">
        <f>IF($I605=BM$16,BN605,0)</f>
        <v>0</v>
      </c>
      <c r="BQ605" s="29">
        <v>0</v>
      </c>
      <c r="BR605" s="31">
        <f>100*BQ605/$V605</f>
        <v>0</v>
      </c>
      <c r="BS605" s="29">
        <f>IF(BR605&gt;$V$8,1,0)</f>
        <v>0</v>
      </c>
      <c r="BT605" s="31">
        <f>IF($I605=BQ$16,BR605,0)</f>
        <v>0</v>
      </c>
      <c r="BU605" s="29">
        <v>0</v>
      </c>
      <c r="BV605" s="31">
        <f>100*BU605/$V605</f>
        <v>0</v>
      </c>
      <c r="BW605" s="29">
        <f>IF(BV605&gt;$V$8,1,0)</f>
        <v>0</v>
      </c>
      <c r="BX605" s="31">
        <f>IF($I605=BU$16,BV605,0)</f>
        <v>0</v>
      </c>
      <c r="BY605" s="29">
        <v>0</v>
      </c>
      <c r="BZ605" s="29">
        <v>0</v>
      </c>
      <c r="CA605" s="28"/>
      <c r="CB605" s="20"/>
      <c r="CC605" s="21"/>
    </row>
    <row r="606" ht="19.95" customHeight="1">
      <c r="A606" t="s" s="32">
        <v>1334</v>
      </c>
      <c r="B606" t="s" s="71">
        <f>_xlfn.IFS(H606=0,F606,K606=1,I606,L606=1,Q606)</f>
        <v>5</v>
      </c>
      <c r="C606" s="72">
        <f>_xlfn.IFS(H606=0,G606,K606=1,J606,L606=1,R606)</f>
        <v>35.2347988774556</v>
      </c>
      <c r="D606" t="s" s="68">
        <v>1001</v>
      </c>
      <c r="E606" s="13"/>
      <c r="F606" t="s" s="74">
        <v>5</v>
      </c>
      <c r="G606" s="81">
        <f>Z606</f>
        <v>35.2347988774556</v>
      </c>
      <c r="H606" s="82">
        <f>K606+L606</f>
        <v>0</v>
      </c>
      <c r="I606" t="s" s="77">
        <v>9</v>
      </c>
      <c r="J606" s="81">
        <f>AF606</f>
        <v>32.1478016838167</v>
      </c>
      <c r="K606" s="13"/>
      <c r="L606" s="13"/>
      <c r="M606" s="13"/>
      <c r="N606" s="13"/>
      <c r="O606" t="s" s="68">
        <v>1335</v>
      </c>
      <c r="P606" t="s" s="68">
        <v>1334</v>
      </c>
      <c r="Q606" t="s" s="78">
        <v>17</v>
      </c>
      <c r="R606" s="83">
        <f>100*S606</f>
        <v>15.9326473</v>
      </c>
      <c r="S606" s="35">
        <v>0.159326473</v>
      </c>
      <c r="T606" s="16"/>
      <c r="U606" s="37">
        <v>79251</v>
      </c>
      <c r="V606" s="37">
        <v>53450</v>
      </c>
      <c r="W606" s="37">
        <v>164</v>
      </c>
      <c r="X606" s="37">
        <v>1650</v>
      </c>
      <c r="Y606" s="37">
        <v>18833</v>
      </c>
      <c r="Z606" s="38">
        <f>100*Y606/$V606</f>
        <v>35.2347988774556</v>
      </c>
      <c r="AA606" s="37">
        <f>IF(Z606&gt;$V$8,1,0)</f>
        <v>0</v>
      </c>
      <c r="AB606" s="38">
        <f>IF($I606=Y$16,Z606,0)</f>
        <v>0</v>
      </c>
      <c r="AC606" s="37">
        <v>17183</v>
      </c>
      <c r="AD606" s="38">
        <f>100*AC606/$V606</f>
        <v>32.1478016838167</v>
      </c>
      <c r="AE606" s="37">
        <f>IF(AD606&gt;$V$8,1,0)</f>
        <v>0</v>
      </c>
      <c r="AF606" s="38">
        <f>IF($I606=AC$16,AD606,0)</f>
        <v>32.1478016838167</v>
      </c>
      <c r="AG606" s="37">
        <v>4194</v>
      </c>
      <c r="AH606" s="38">
        <f>100*AG606/$V606</f>
        <v>7.8465855940131</v>
      </c>
      <c r="AI606" s="37">
        <f>IF(AH606&gt;$V$8,1,0)</f>
        <v>0</v>
      </c>
      <c r="AJ606" s="38">
        <f>IF($I606=AG$16,AH606,0)</f>
        <v>0</v>
      </c>
      <c r="AK606" s="37">
        <v>8516</v>
      </c>
      <c r="AL606" s="38">
        <f>100*AK606/$V606</f>
        <v>15.932647333957</v>
      </c>
      <c r="AM606" s="37">
        <f>IF(AL606&gt;$V$8,1,0)</f>
        <v>0</v>
      </c>
      <c r="AN606" s="38">
        <f>IF($I606=AK$16,AL606,0)</f>
        <v>0</v>
      </c>
      <c r="AO606" s="37">
        <v>3446</v>
      </c>
      <c r="AP606" s="38">
        <f>100*AO606/$V606</f>
        <v>6.44714686623012</v>
      </c>
      <c r="AQ606" s="37">
        <f>IF(AP606&gt;$V$8,1,0)</f>
        <v>0</v>
      </c>
      <c r="AR606" s="38">
        <f>IF($I606=AO$16,AP606,0)</f>
        <v>0</v>
      </c>
      <c r="AS606" s="37">
        <v>0</v>
      </c>
      <c r="AT606" s="38">
        <f>100*AS606/$V606</f>
        <v>0</v>
      </c>
      <c r="AU606" s="37">
        <f>IF(AT606&gt;$V$8,1,0)</f>
        <v>0</v>
      </c>
      <c r="AV606" s="38">
        <f>IF($I606=AS$16,AT606,0)</f>
        <v>0</v>
      </c>
      <c r="AW606" s="37">
        <v>0</v>
      </c>
      <c r="AX606" s="38">
        <f>100*AW606/$V606</f>
        <v>0</v>
      </c>
      <c r="AY606" s="37">
        <f>IF(AX606&gt;$V$8,1,0)</f>
        <v>0</v>
      </c>
      <c r="AZ606" s="38">
        <f>IF($I606=AW$16,AX606,0)</f>
        <v>0</v>
      </c>
      <c r="BA606" s="37">
        <v>0</v>
      </c>
      <c r="BB606" s="38">
        <f>100*BA606/$V606</f>
        <v>0</v>
      </c>
      <c r="BC606" s="37">
        <f>IF(BB606&gt;$V$8,1,0)</f>
        <v>0</v>
      </c>
      <c r="BD606" s="38">
        <f>IF($I606=BA$16,BB606,0)</f>
        <v>0</v>
      </c>
      <c r="BE606" s="37">
        <v>0</v>
      </c>
      <c r="BF606" s="38">
        <f>100*BE606/$V606</f>
        <v>0</v>
      </c>
      <c r="BG606" s="37">
        <f>IF(BF606&gt;$V$8,1,0)</f>
        <v>0</v>
      </c>
      <c r="BH606" s="38">
        <f>IF($I606=BE$16,BF606,0)</f>
        <v>0</v>
      </c>
      <c r="BI606" s="37">
        <v>0</v>
      </c>
      <c r="BJ606" s="38">
        <f>100*BI606/$V606</f>
        <v>0</v>
      </c>
      <c r="BK606" s="37">
        <f>IF(BJ606&gt;$V$8,1,0)</f>
        <v>0</v>
      </c>
      <c r="BL606" s="38">
        <f>IF($I606=BI$16,BJ606,0)</f>
        <v>0</v>
      </c>
      <c r="BM606" s="37">
        <v>0</v>
      </c>
      <c r="BN606" s="38">
        <f>100*BM606/$V606</f>
        <v>0</v>
      </c>
      <c r="BO606" s="37">
        <f>IF(BN606&gt;$V$8,1,0)</f>
        <v>0</v>
      </c>
      <c r="BP606" s="38">
        <f>IF($I606=BM$16,BN606,0)</f>
        <v>0</v>
      </c>
      <c r="BQ606" s="37">
        <v>0</v>
      </c>
      <c r="BR606" s="38">
        <f>100*BQ606/$V606</f>
        <v>0</v>
      </c>
      <c r="BS606" s="37">
        <f>IF(BR606&gt;$V$8,1,0)</f>
        <v>0</v>
      </c>
      <c r="BT606" s="38">
        <f>IF($I606=BQ$16,BR606,0)</f>
        <v>0</v>
      </c>
      <c r="BU606" s="37">
        <v>0</v>
      </c>
      <c r="BV606" s="38">
        <f>100*BU606/$V606</f>
        <v>0</v>
      </c>
      <c r="BW606" s="37">
        <f>IF(BV606&gt;$V$8,1,0)</f>
        <v>0</v>
      </c>
      <c r="BX606" s="38">
        <f>IF($I606=BU$16,BV606,0)</f>
        <v>0</v>
      </c>
      <c r="BY606" s="37">
        <v>0</v>
      </c>
      <c r="BZ606" s="37">
        <v>0</v>
      </c>
      <c r="CA606" s="16"/>
      <c r="CB606" s="20"/>
      <c r="CC606" s="21"/>
    </row>
    <row r="607" ht="15.75" customHeight="1">
      <c r="A607" t="s" s="32">
        <v>1336</v>
      </c>
      <c r="B607" t="s" s="71">
        <f>_xlfn.IFS(H607=0,F607,K607=1,I607,L607=1,Q607)</f>
        <v>25</v>
      </c>
      <c r="C607" s="72">
        <f>_xlfn.IFS(H607=0,G607,K607=1,J607,L607=1,R607)</f>
        <v>35.2335812297057</v>
      </c>
      <c r="D607" t="s" s="73">
        <v>1001</v>
      </c>
      <c r="E607" s="25"/>
      <c r="F607" t="s" s="74">
        <v>25</v>
      </c>
      <c r="G607" s="94">
        <f>AT607</f>
        <v>35.2335812297057</v>
      </c>
      <c r="H607" s="76">
        <f>K607+L607</f>
        <v>0</v>
      </c>
      <c r="I607" t="s" s="77">
        <v>5</v>
      </c>
      <c r="J607" s="75">
        <f>AB607</f>
        <v>32.7668377500786</v>
      </c>
      <c r="K607" s="25"/>
      <c r="L607" s="25"/>
      <c r="M607" s="25"/>
      <c r="N607" s="25"/>
      <c r="O607" t="s" s="73">
        <v>1337</v>
      </c>
      <c r="P607" t="s" s="73">
        <v>1336</v>
      </c>
      <c r="Q607" t="s" s="78">
        <v>17</v>
      </c>
      <c r="R607" s="79">
        <f>100*S607</f>
        <v>14.5647847</v>
      </c>
      <c r="S607" s="80">
        <v>0.145647847</v>
      </c>
      <c r="T607" s="28"/>
      <c r="U607" s="29">
        <v>70058</v>
      </c>
      <c r="V607" s="29">
        <v>38188</v>
      </c>
      <c r="W607" s="29">
        <v>170</v>
      </c>
      <c r="X607" s="29">
        <v>942</v>
      </c>
      <c r="Y607" s="29">
        <v>12513</v>
      </c>
      <c r="Z607" s="31">
        <f>100*Y607/$V607</f>
        <v>32.7668377500786</v>
      </c>
      <c r="AA607" s="29">
        <f>IF(Z607&gt;$V$8,1,0)</f>
        <v>0</v>
      </c>
      <c r="AB607" s="31">
        <f>IF($I607=Y$16,Z607,0)</f>
        <v>32.7668377500786</v>
      </c>
      <c r="AC607" s="29">
        <v>3876</v>
      </c>
      <c r="AD607" s="31">
        <f>100*AC607/$V607</f>
        <v>10.1497852728606</v>
      </c>
      <c r="AE607" s="29">
        <f>IF(AD607&gt;$V$8,1,0)</f>
        <v>0</v>
      </c>
      <c r="AF607" s="31">
        <f>IF($I607=AC$16,AD607,0)</f>
        <v>0</v>
      </c>
      <c r="AG607" s="29">
        <v>2782</v>
      </c>
      <c r="AH607" s="31">
        <f>100*AG607/$V607</f>
        <v>7.28501099821934</v>
      </c>
      <c r="AI607" s="29">
        <f>IF(AH607&gt;$V$8,1,0)</f>
        <v>0</v>
      </c>
      <c r="AJ607" s="31">
        <f>IF($I607=AG$16,AH607,0)</f>
        <v>0</v>
      </c>
      <c r="AK607" s="29">
        <v>5562</v>
      </c>
      <c r="AL607" s="31">
        <f>100*AK607/$V607</f>
        <v>14.5647847491359</v>
      </c>
      <c r="AM607" s="29">
        <f>IF(AL607&gt;$V$8,1,0)</f>
        <v>0</v>
      </c>
      <c r="AN607" s="31">
        <f>IF($I607=AK$16,AL607,0)</f>
        <v>0</v>
      </c>
      <c r="AO607" s="29">
        <v>0</v>
      </c>
      <c r="AP607" s="31">
        <f>100*AO607/$V607</f>
        <v>0</v>
      </c>
      <c r="AQ607" s="29">
        <f>IF(AP607&gt;$V$8,1,0)</f>
        <v>0</v>
      </c>
      <c r="AR607" s="31">
        <f>IF($I607=AO$16,AP607,0)</f>
        <v>0</v>
      </c>
      <c r="AS607" s="29">
        <v>13455</v>
      </c>
      <c r="AT607" s="31">
        <f>100*AS607/$V607</f>
        <v>35.2335812297057</v>
      </c>
      <c r="AU607" s="29">
        <f>IF(AT607&gt;$V$8,1,0)</f>
        <v>0</v>
      </c>
      <c r="AV607" s="31">
        <f>IF($I607=AS$16,AT607,0)</f>
        <v>0</v>
      </c>
      <c r="AW607" s="29">
        <v>0</v>
      </c>
      <c r="AX607" s="31">
        <f>100*AW607/$V607</f>
        <v>0</v>
      </c>
      <c r="AY607" s="29">
        <f>IF(AX607&gt;$V$8,1,0)</f>
        <v>0</v>
      </c>
      <c r="AZ607" s="31">
        <f>IF($I607=AW$16,AX607,0)</f>
        <v>0</v>
      </c>
      <c r="BA607" s="29">
        <v>0</v>
      </c>
      <c r="BB607" s="31">
        <f>100*BA607/$V607</f>
        <v>0</v>
      </c>
      <c r="BC607" s="29">
        <f>IF(BB607&gt;$V$8,1,0)</f>
        <v>0</v>
      </c>
      <c r="BD607" s="31">
        <f>IF($I607=BA$16,BB607,0)</f>
        <v>0</v>
      </c>
      <c r="BE607" s="29">
        <v>0</v>
      </c>
      <c r="BF607" s="31">
        <f>100*BE607/$V607</f>
        <v>0</v>
      </c>
      <c r="BG607" s="29">
        <f>IF(BF607&gt;$V$8,1,0)</f>
        <v>0</v>
      </c>
      <c r="BH607" s="31">
        <f>IF($I607=BE$16,BF607,0)</f>
        <v>0</v>
      </c>
      <c r="BI607" s="29">
        <v>0</v>
      </c>
      <c r="BJ607" s="31">
        <f>100*BI607/$V607</f>
        <v>0</v>
      </c>
      <c r="BK607" s="29">
        <f>IF(BJ607&gt;$V$8,1,0)</f>
        <v>0</v>
      </c>
      <c r="BL607" s="31">
        <f>IF($I607=BI$16,BJ607,0)</f>
        <v>0</v>
      </c>
      <c r="BM607" s="29">
        <v>0</v>
      </c>
      <c r="BN607" s="31">
        <f>100*BM607/$V607</f>
        <v>0</v>
      </c>
      <c r="BO607" s="29">
        <f>IF(BN607&gt;$V$8,1,0)</f>
        <v>0</v>
      </c>
      <c r="BP607" s="31">
        <f>IF($I607=BM$16,BN607,0)</f>
        <v>0</v>
      </c>
      <c r="BQ607" s="29">
        <v>0</v>
      </c>
      <c r="BR607" s="31">
        <f>100*BQ607/$V607</f>
        <v>0</v>
      </c>
      <c r="BS607" s="29">
        <f>IF(BR607&gt;$V$8,1,0)</f>
        <v>0</v>
      </c>
      <c r="BT607" s="31">
        <f>IF($I607=BQ$16,BR607,0)</f>
        <v>0</v>
      </c>
      <c r="BU607" s="29">
        <v>0</v>
      </c>
      <c r="BV607" s="31">
        <f>100*BU607/$V607</f>
        <v>0</v>
      </c>
      <c r="BW607" s="29">
        <f>IF(BV607&gt;$V$8,1,0)</f>
        <v>0</v>
      </c>
      <c r="BX607" s="31">
        <f>IF($I607=BU$16,BV607,0)</f>
        <v>0</v>
      </c>
      <c r="BY607" s="29">
        <v>0</v>
      </c>
      <c r="BZ607" s="29">
        <v>0</v>
      </c>
      <c r="CA607" s="28"/>
      <c r="CB607" s="20"/>
      <c r="CC607" s="21"/>
    </row>
    <row r="608" ht="15.75" customHeight="1">
      <c r="A608" t="s" s="32">
        <v>1338</v>
      </c>
      <c r="B608" t="s" s="71">
        <f>_xlfn.IFS(H608=0,F608,K608=1,I608,L608=1,Q608)</f>
        <v>153</v>
      </c>
      <c r="C608" s="72">
        <f>_xlfn.IFS(H608=0,G608,K608=1,J608,L608=1,R608)</f>
        <v>35.2295815</v>
      </c>
      <c r="D608" t="s" s="68">
        <v>1001</v>
      </c>
      <c r="E608" s="13"/>
      <c r="F608" t="s" s="113">
        <v>153</v>
      </c>
      <c r="G608" s="96">
        <f>100*0.352295815</f>
        <v>35.2295815</v>
      </c>
      <c r="H608" s="114">
        <f>K608+L608</f>
        <v>0</v>
      </c>
      <c r="I608" t="s" s="77">
        <v>9</v>
      </c>
      <c r="J608" s="81">
        <f>AF608</f>
        <v>32.8895475296986</v>
      </c>
      <c r="K608" s="13"/>
      <c r="L608" s="13"/>
      <c r="M608" s="13"/>
      <c r="N608" s="13"/>
      <c r="O608" t="s" s="68">
        <v>1339</v>
      </c>
      <c r="P608" t="s" s="68">
        <v>1338</v>
      </c>
      <c r="Q608" t="s" s="78">
        <v>5</v>
      </c>
      <c r="R608" s="83">
        <f>100*S608</f>
        <v>11.5209026</v>
      </c>
      <c r="S608" s="35">
        <v>0.115209026</v>
      </c>
      <c r="T608" s="16"/>
      <c r="U608" s="37">
        <v>70867</v>
      </c>
      <c r="V608" s="37">
        <v>41837</v>
      </c>
      <c r="W608" s="37">
        <v>158</v>
      </c>
      <c r="X608" s="37">
        <v>979</v>
      </c>
      <c r="Y608" s="37">
        <v>4820</v>
      </c>
      <c r="Z608" s="38">
        <f>100*Y608/$V608</f>
        <v>11.5209025503741</v>
      </c>
      <c r="AA608" s="37">
        <f>IF(Z608&gt;$V$8,1,0)</f>
        <v>0</v>
      </c>
      <c r="AB608" s="38">
        <f>IF($I608=Y$16,Z608,0)</f>
        <v>0</v>
      </c>
      <c r="AC608" s="37">
        <v>13760</v>
      </c>
      <c r="AD608" s="38">
        <f>100*AC608/$V608</f>
        <v>32.8895475296986</v>
      </c>
      <c r="AE608" s="37">
        <f>IF(AD608&gt;$V$8,1,0)</f>
        <v>0</v>
      </c>
      <c r="AF608" s="38">
        <f>IF($I608=AC$16,AD608,0)</f>
        <v>32.8895475296986</v>
      </c>
      <c r="AG608" s="37">
        <v>1425</v>
      </c>
      <c r="AH608" s="38">
        <f>100*AG608/$V608</f>
        <v>3.40607596146951</v>
      </c>
      <c r="AI608" s="37">
        <f>IF(AH608&gt;$V$8,1,0)</f>
        <v>0</v>
      </c>
      <c r="AJ608" s="38">
        <f>IF($I608=AG$16,AH608,0)</f>
        <v>0</v>
      </c>
      <c r="AK608" s="37">
        <v>2470</v>
      </c>
      <c r="AL608" s="38">
        <f>100*AK608/$V608</f>
        <v>5.90386499988049</v>
      </c>
      <c r="AM608" s="37">
        <f>IF(AL608&gt;$V$8,1,0)</f>
        <v>0</v>
      </c>
      <c r="AN608" s="38">
        <f>IF($I608=AK$16,AL608,0)</f>
        <v>0</v>
      </c>
      <c r="AO608" s="37">
        <v>3826</v>
      </c>
      <c r="AP608" s="38">
        <f>100*AO608/$V608</f>
        <v>9.14501517795253</v>
      </c>
      <c r="AQ608" s="37">
        <f>IF(AP608&gt;$V$8,1,0)</f>
        <v>0</v>
      </c>
      <c r="AR608" s="38">
        <f>IF($I608=AO$16,AP608,0)</f>
        <v>0</v>
      </c>
      <c r="AS608" s="37">
        <v>0</v>
      </c>
      <c r="AT608" s="38">
        <f>100*AS608/$V608</f>
        <v>0</v>
      </c>
      <c r="AU608" s="37">
        <f>IF(AT608&gt;$V$8,1,0)</f>
        <v>0</v>
      </c>
      <c r="AV608" s="38">
        <f>IF($I608=AS$16,AT608,0)</f>
        <v>0</v>
      </c>
      <c r="AW608" s="37">
        <v>0</v>
      </c>
      <c r="AX608" s="38">
        <f>100*AW608/$V608</f>
        <v>0</v>
      </c>
      <c r="AY608" s="37">
        <f>IF(AX608&gt;$V$8,1,0)</f>
        <v>0</v>
      </c>
      <c r="AZ608" s="38">
        <f>IF($I608=AW$16,AX608,0)</f>
        <v>0</v>
      </c>
      <c r="BA608" s="37">
        <v>0</v>
      </c>
      <c r="BB608" s="38">
        <f>100*BA608/$V608</f>
        <v>0</v>
      </c>
      <c r="BC608" s="37">
        <f>IF(BB608&gt;$V$8,1,0)</f>
        <v>0</v>
      </c>
      <c r="BD608" s="38">
        <f>IF($I608=BA$16,BB608,0)</f>
        <v>0</v>
      </c>
      <c r="BE608" s="37">
        <v>0</v>
      </c>
      <c r="BF608" s="38">
        <f>100*BE608/$V608</f>
        <v>0</v>
      </c>
      <c r="BG608" s="37">
        <f>IF(BF608&gt;$V$8,1,0)</f>
        <v>0</v>
      </c>
      <c r="BH608" s="38">
        <f>IF($I608=BE$16,BF608,0)</f>
        <v>0</v>
      </c>
      <c r="BI608" s="37">
        <v>0</v>
      </c>
      <c r="BJ608" s="38">
        <f>100*BI608/$V608</f>
        <v>0</v>
      </c>
      <c r="BK608" s="37">
        <f>IF(BJ608&gt;$V$8,1,0)</f>
        <v>0</v>
      </c>
      <c r="BL608" s="38">
        <f>IF($I608=BI$16,BJ608,0)</f>
        <v>0</v>
      </c>
      <c r="BM608" s="37">
        <v>0</v>
      </c>
      <c r="BN608" s="38">
        <f>100*BM608/$V608</f>
        <v>0</v>
      </c>
      <c r="BO608" s="37">
        <f>IF(BN608&gt;$V$8,1,0)</f>
        <v>0</v>
      </c>
      <c r="BP608" s="38">
        <f>IF($I608=BM$16,BN608,0)</f>
        <v>0</v>
      </c>
      <c r="BQ608" s="37">
        <v>0</v>
      </c>
      <c r="BR608" s="38">
        <f>100*BQ608/$V608</f>
        <v>0</v>
      </c>
      <c r="BS608" s="37">
        <f>IF(BR608&gt;$V$8,1,0)</f>
        <v>0</v>
      </c>
      <c r="BT608" s="38">
        <f>IF($I608=BQ$16,BR608,0)</f>
        <v>0</v>
      </c>
      <c r="BU608" s="37">
        <v>0</v>
      </c>
      <c r="BV608" s="38">
        <f>100*BU608/$V608</f>
        <v>0</v>
      </c>
      <c r="BW608" s="37">
        <f>IF(BV608&gt;$V$8,1,0)</f>
        <v>0</v>
      </c>
      <c r="BX608" s="38">
        <f>IF($I608=BU$16,BV608,0)</f>
        <v>0</v>
      </c>
      <c r="BY608" s="37">
        <v>0</v>
      </c>
      <c r="BZ608" s="37">
        <v>0</v>
      </c>
      <c r="CA608" s="16"/>
      <c r="CB608" s="20"/>
      <c r="CC608" s="21"/>
    </row>
    <row r="609" ht="15.75" customHeight="1">
      <c r="A609" t="s" s="32">
        <v>1340</v>
      </c>
      <c r="B609" t="s" s="71">
        <f>_xlfn.IFS(H609=0,F609,K609=1,I609,L609=1,Q609)</f>
        <v>5</v>
      </c>
      <c r="C609" s="72">
        <f>_xlfn.IFS(H609=0,G609,K609=1,J609,L609=1,R609)</f>
        <v>35.0826287471176</v>
      </c>
      <c r="D609" t="s" s="73">
        <v>1001</v>
      </c>
      <c r="E609" s="25"/>
      <c r="F609" t="s" s="74">
        <v>5</v>
      </c>
      <c r="G609" s="98">
        <f>Z609</f>
        <v>35.0826287471176</v>
      </c>
      <c r="H609" s="76">
        <f>K609+L609</f>
        <v>0</v>
      </c>
      <c r="I609" t="s" s="77">
        <v>9</v>
      </c>
      <c r="J609" s="75">
        <f>AF609</f>
        <v>32.2021521906226</v>
      </c>
      <c r="K609" s="25"/>
      <c r="L609" s="25"/>
      <c r="M609" s="25"/>
      <c r="N609" s="25"/>
      <c r="O609" t="s" s="73">
        <v>1341</v>
      </c>
      <c r="P609" t="s" s="73">
        <v>1340</v>
      </c>
      <c r="Q609" t="s" s="78">
        <v>17</v>
      </c>
      <c r="R609" s="79">
        <f>100*S609</f>
        <v>15.4477325</v>
      </c>
      <c r="S609" s="80">
        <v>0.154477325</v>
      </c>
      <c r="T609" s="28"/>
      <c r="U609" s="29">
        <v>79074</v>
      </c>
      <c r="V609" s="29">
        <v>52040</v>
      </c>
      <c r="W609" s="29">
        <v>194</v>
      </c>
      <c r="X609" s="29">
        <v>1499</v>
      </c>
      <c r="Y609" s="29">
        <v>18257</v>
      </c>
      <c r="Z609" s="31">
        <f>100*Y609/$V609</f>
        <v>35.0826287471176</v>
      </c>
      <c r="AA609" s="29">
        <f>IF(Z609&gt;$V$8,1,0)</f>
        <v>0</v>
      </c>
      <c r="AB609" s="31">
        <f>IF($I609=Y$16,Z609,0)</f>
        <v>0</v>
      </c>
      <c r="AC609" s="29">
        <v>16758</v>
      </c>
      <c r="AD609" s="31">
        <f>100*AC609/$V609</f>
        <v>32.2021521906226</v>
      </c>
      <c r="AE609" s="29">
        <f>IF(AD609&gt;$V$8,1,0)</f>
        <v>0</v>
      </c>
      <c r="AF609" s="31">
        <f>IF($I609=AC$16,AD609,0)</f>
        <v>32.2021521906226</v>
      </c>
      <c r="AG609" s="29">
        <v>4821</v>
      </c>
      <c r="AH609" s="31">
        <f>100*AG609/$V609</f>
        <v>9.264027671022291</v>
      </c>
      <c r="AI609" s="29">
        <f>IF(AH609&gt;$V$8,1,0)</f>
        <v>0</v>
      </c>
      <c r="AJ609" s="31">
        <f>IF($I609=AG$16,AH609,0)</f>
        <v>0</v>
      </c>
      <c r="AK609" s="29">
        <v>8039</v>
      </c>
      <c r="AL609" s="31">
        <f>100*AK609/$V609</f>
        <v>15.4477325134512</v>
      </c>
      <c r="AM609" s="29">
        <f>IF(AL609&gt;$V$8,1,0)</f>
        <v>0</v>
      </c>
      <c r="AN609" s="31">
        <f>IF($I609=AK$16,AL609,0)</f>
        <v>0</v>
      </c>
      <c r="AO609" s="29">
        <v>3042</v>
      </c>
      <c r="AP609" s="31">
        <f>100*AO609/$V609</f>
        <v>5.84550345887779</v>
      </c>
      <c r="AQ609" s="29">
        <f>IF(AP609&gt;$V$8,1,0)</f>
        <v>0</v>
      </c>
      <c r="AR609" s="31">
        <f>IF($I609=AO$16,AP609,0)</f>
        <v>0</v>
      </c>
      <c r="AS609" s="29">
        <v>0</v>
      </c>
      <c r="AT609" s="31">
        <f>100*AS609/$V609</f>
        <v>0</v>
      </c>
      <c r="AU609" s="29">
        <f>IF(AT609&gt;$V$8,1,0)</f>
        <v>0</v>
      </c>
      <c r="AV609" s="31">
        <f>IF($I609=AS$16,AT609,0)</f>
        <v>0</v>
      </c>
      <c r="AW609" s="29">
        <v>0</v>
      </c>
      <c r="AX609" s="31">
        <f>100*AW609/$V609</f>
        <v>0</v>
      </c>
      <c r="AY609" s="29">
        <f>IF(AX609&gt;$V$8,1,0)</f>
        <v>0</v>
      </c>
      <c r="AZ609" s="31">
        <f>IF($I609=AW$16,AX609,0)</f>
        <v>0</v>
      </c>
      <c r="BA609" s="29">
        <v>0</v>
      </c>
      <c r="BB609" s="31">
        <f>100*BA609/$V609</f>
        <v>0</v>
      </c>
      <c r="BC609" s="29">
        <f>IF(BB609&gt;$V$8,1,0)</f>
        <v>0</v>
      </c>
      <c r="BD609" s="31">
        <f>IF($I609=BA$16,BB609,0)</f>
        <v>0</v>
      </c>
      <c r="BE609" s="29">
        <v>0</v>
      </c>
      <c r="BF609" s="31">
        <f>100*BE609/$V609</f>
        <v>0</v>
      </c>
      <c r="BG609" s="29">
        <f>IF(BF609&gt;$V$8,1,0)</f>
        <v>0</v>
      </c>
      <c r="BH609" s="31">
        <f>IF($I609=BE$16,BF609,0)</f>
        <v>0</v>
      </c>
      <c r="BI609" s="29">
        <v>0</v>
      </c>
      <c r="BJ609" s="31">
        <f>100*BI609/$V609</f>
        <v>0</v>
      </c>
      <c r="BK609" s="29">
        <f>IF(BJ609&gt;$V$8,1,0)</f>
        <v>0</v>
      </c>
      <c r="BL609" s="31">
        <f>IF($I609=BI$16,BJ609,0)</f>
        <v>0</v>
      </c>
      <c r="BM609" s="29">
        <v>0</v>
      </c>
      <c r="BN609" s="31">
        <f>100*BM609/$V609</f>
        <v>0</v>
      </c>
      <c r="BO609" s="29">
        <f>IF(BN609&gt;$V$8,1,0)</f>
        <v>0</v>
      </c>
      <c r="BP609" s="31">
        <f>IF($I609=BM$16,BN609,0)</f>
        <v>0</v>
      </c>
      <c r="BQ609" s="29">
        <v>0</v>
      </c>
      <c r="BR609" s="31">
        <f>100*BQ609/$V609</f>
        <v>0</v>
      </c>
      <c r="BS609" s="29">
        <f>IF(BR609&gt;$V$8,1,0)</f>
        <v>0</v>
      </c>
      <c r="BT609" s="31">
        <f>IF($I609=BQ$16,BR609,0)</f>
        <v>0</v>
      </c>
      <c r="BU609" s="29">
        <v>0</v>
      </c>
      <c r="BV609" s="31">
        <f>100*BU609/$V609</f>
        <v>0</v>
      </c>
      <c r="BW609" s="29">
        <f>IF(BV609&gt;$V$8,1,0)</f>
        <v>0</v>
      </c>
      <c r="BX609" s="31">
        <f>IF($I609=BU$16,BV609,0)</f>
        <v>0</v>
      </c>
      <c r="BY609" s="29">
        <v>0</v>
      </c>
      <c r="BZ609" s="29">
        <v>0</v>
      </c>
      <c r="CA609" s="28"/>
      <c r="CB609" s="20"/>
      <c r="CC609" s="21"/>
    </row>
    <row r="610" ht="15.75" customHeight="1">
      <c r="A610" t="s" s="32">
        <v>1342</v>
      </c>
      <c r="B610" t="s" s="71">
        <f>_xlfn.IFS(H610=0,F610,K610=1,I610,L610=1,Q610)</f>
        <v>5</v>
      </c>
      <c r="C610" s="72">
        <f>_xlfn.IFS(H610=0,G610,K610=1,J610,L610=1,R610)</f>
        <v>35.0358119027193</v>
      </c>
      <c r="D610" t="s" s="68">
        <v>1001</v>
      </c>
      <c r="E610" s="13"/>
      <c r="F610" t="s" s="74">
        <v>5</v>
      </c>
      <c r="G610" s="81">
        <f>Z610</f>
        <v>35.0358119027193</v>
      </c>
      <c r="H610" s="82">
        <f>K610+L610</f>
        <v>0</v>
      </c>
      <c r="I610" t="s" s="77">
        <v>9</v>
      </c>
      <c r="J610" s="81">
        <f>AF610</f>
        <v>22.9076471879177</v>
      </c>
      <c r="K610" s="13"/>
      <c r="L610" s="13"/>
      <c r="M610" s="13"/>
      <c r="N610" s="13"/>
      <c r="O610" t="s" s="68">
        <v>1343</v>
      </c>
      <c r="P610" t="s" s="68">
        <v>1342</v>
      </c>
      <c r="Q610" t="s" s="78">
        <v>13</v>
      </c>
      <c r="R610" s="83">
        <f>100*S610</f>
        <v>19.0192127</v>
      </c>
      <c r="S610" s="35">
        <v>0.190192127</v>
      </c>
      <c r="T610" s="16"/>
      <c r="U610" s="37">
        <v>76947</v>
      </c>
      <c r="V610" s="37">
        <v>50123</v>
      </c>
      <c r="W610" s="37">
        <v>168</v>
      </c>
      <c r="X610" s="37">
        <v>6079</v>
      </c>
      <c r="Y610" s="37">
        <v>17561</v>
      </c>
      <c r="Z610" s="38">
        <f>100*Y610/$V610</f>
        <v>35.0358119027193</v>
      </c>
      <c r="AA610" s="37">
        <f>IF(Z610&gt;$V$8,1,0)</f>
        <v>0</v>
      </c>
      <c r="AB610" s="38">
        <f>IF($I610=Y$16,Z610,0)</f>
        <v>0</v>
      </c>
      <c r="AC610" s="37">
        <v>11482</v>
      </c>
      <c r="AD610" s="38">
        <f>100*AC610/$V610</f>
        <v>22.9076471879177</v>
      </c>
      <c r="AE610" s="37">
        <f>IF(AD610&gt;$V$8,1,0)</f>
        <v>0</v>
      </c>
      <c r="AF610" s="38">
        <f>IF($I610=AC$16,AD610,0)</f>
        <v>22.9076471879177</v>
      </c>
      <c r="AG610" s="37">
        <v>9533</v>
      </c>
      <c r="AH610" s="38">
        <f>100*AG610/$V610</f>
        <v>19.0192127366678</v>
      </c>
      <c r="AI610" s="37">
        <f>IF(AH610&gt;$V$8,1,0)</f>
        <v>0</v>
      </c>
      <c r="AJ610" s="38">
        <f>IF($I610=AG$16,AH610,0)</f>
        <v>0</v>
      </c>
      <c r="AK610" s="37">
        <v>9084</v>
      </c>
      <c r="AL610" s="38">
        <f>100*AK610/$V610</f>
        <v>18.1234163956667</v>
      </c>
      <c r="AM610" s="37">
        <f>IF(AL610&gt;$V$8,1,0)</f>
        <v>0</v>
      </c>
      <c r="AN610" s="38">
        <f>IF($I610=AK$16,AL610,0)</f>
        <v>0</v>
      </c>
      <c r="AO610" s="37">
        <v>2036</v>
      </c>
      <c r="AP610" s="38">
        <f>100*AO610/$V610</f>
        <v>4.06200746164435</v>
      </c>
      <c r="AQ610" s="37">
        <f>IF(AP610&gt;$V$8,1,0)</f>
        <v>0</v>
      </c>
      <c r="AR610" s="38">
        <f>IF($I610=AO$16,AP610,0)</f>
        <v>0</v>
      </c>
      <c r="AS610" s="37">
        <v>0</v>
      </c>
      <c r="AT610" s="38">
        <f>100*AS610/$V610</f>
        <v>0</v>
      </c>
      <c r="AU610" s="37">
        <f>IF(AT610&gt;$V$8,1,0)</f>
        <v>0</v>
      </c>
      <c r="AV610" s="38">
        <f>IF($I610=AS$16,AT610,0)</f>
        <v>0</v>
      </c>
      <c r="AW610" s="37">
        <v>0</v>
      </c>
      <c r="AX610" s="38">
        <f>100*AW610/$V610</f>
        <v>0</v>
      </c>
      <c r="AY610" s="37">
        <f>IF(AX610&gt;$V$8,1,0)</f>
        <v>0</v>
      </c>
      <c r="AZ610" s="38">
        <f>IF($I610=AW$16,AX610,0)</f>
        <v>0</v>
      </c>
      <c r="BA610" s="37">
        <v>0</v>
      </c>
      <c r="BB610" s="38">
        <f>100*BA610/$V610</f>
        <v>0</v>
      </c>
      <c r="BC610" s="37">
        <f>IF(BB610&gt;$V$8,1,0)</f>
        <v>0</v>
      </c>
      <c r="BD610" s="38">
        <f>IF($I610=BA$16,BB610,0)</f>
        <v>0</v>
      </c>
      <c r="BE610" s="37">
        <v>0</v>
      </c>
      <c r="BF610" s="38">
        <f>100*BE610/$V610</f>
        <v>0</v>
      </c>
      <c r="BG610" s="37">
        <f>IF(BF610&gt;$V$8,1,0)</f>
        <v>0</v>
      </c>
      <c r="BH610" s="38">
        <f>IF($I610=BE$16,BF610,0)</f>
        <v>0</v>
      </c>
      <c r="BI610" s="37">
        <v>0</v>
      </c>
      <c r="BJ610" s="38">
        <f>100*BI610/$V610</f>
        <v>0</v>
      </c>
      <c r="BK610" s="37">
        <f>IF(BJ610&gt;$V$8,1,0)</f>
        <v>0</v>
      </c>
      <c r="BL610" s="38">
        <f>IF($I610=BI$16,BJ610,0)</f>
        <v>0</v>
      </c>
      <c r="BM610" s="37">
        <v>0</v>
      </c>
      <c r="BN610" s="38">
        <f>100*BM610/$V610</f>
        <v>0</v>
      </c>
      <c r="BO610" s="37">
        <f>IF(BN610&gt;$V$8,1,0)</f>
        <v>0</v>
      </c>
      <c r="BP610" s="38">
        <f>IF($I610=BM$16,BN610,0)</f>
        <v>0</v>
      </c>
      <c r="BQ610" s="37">
        <v>0</v>
      </c>
      <c r="BR610" s="38">
        <f>100*BQ610/$V610</f>
        <v>0</v>
      </c>
      <c r="BS610" s="37">
        <f>IF(BR610&gt;$V$8,1,0)</f>
        <v>0</v>
      </c>
      <c r="BT610" s="38">
        <f>IF($I610=BQ$16,BR610,0)</f>
        <v>0</v>
      </c>
      <c r="BU610" s="37">
        <v>0</v>
      </c>
      <c r="BV610" s="38">
        <f>100*BU610/$V610</f>
        <v>0</v>
      </c>
      <c r="BW610" s="37">
        <f>IF(BV610&gt;$V$8,1,0)</f>
        <v>0</v>
      </c>
      <c r="BX610" s="38">
        <f>IF($I610=BU$16,BV610,0)</f>
        <v>0</v>
      </c>
      <c r="BY610" s="37">
        <v>0</v>
      </c>
      <c r="BZ610" s="37">
        <v>0</v>
      </c>
      <c r="CA610" s="16"/>
      <c r="CB610" s="20"/>
      <c r="CC610" s="21"/>
    </row>
    <row r="611" ht="15.75" customHeight="1">
      <c r="A611" t="s" s="32">
        <v>1344</v>
      </c>
      <c r="B611" t="s" s="71">
        <f>_xlfn.IFS(H611=0,F611,K611=1,I611,L611=1,Q611)</f>
        <v>5</v>
      </c>
      <c r="C611" s="72">
        <f>_xlfn.IFS(H611=0,G611,K611=1,J611,L611=1,R611)</f>
        <v>34.9644845837515</v>
      </c>
      <c r="D611" t="s" s="73">
        <v>1001</v>
      </c>
      <c r="E611" s="25"/>
      <c r="F611" t="s" s="74">
        <v>5</v>
      </c>
      <c r="G611" s="75">
        <f>Z611</f>
        <v>34.9644845837515</v>
      </c>
      <c r="H611" s="76">
        <f>K611+L611</f>
        <v>0</v>
      </c>
      <c r="I611" t="s" s="77">
        <v>9</v>
      </c>
      <c r="J611" s="75">
        <f>AF611</f>
        <v>28.4949727485587</v>
      </c>
      <c r="K611" s="25"/>
      <c r="L611" s="25"/>
      <c r="M611" s="25"/>
      <c r="N611" s="25"/>
      <c r="O611" t="s" s="73">
        <v>1345</v>
      </c>
      <c r="P611" t="s" s="73">
        <v>1344</v>
      </c>
      <c r="Q611" t="s" s="78">
        <v>17</v>
      </c>
      <c r="R611" s="79">
        <f>100*S611</f>
        <v>15.2175196</v>
      </c>
      <c r="S611" s="80">
        <v>0.152175196</v>
      </c>
      <c r="T611" s="28"/>
      <c r="U611" s="29">
        <v>78629</v>
      </c>
      <c r="V611" s="29">
        <v>50823</v>
      </c>
      <c r="W611" s="29">
        <v>171</v>
      </c>
      <c r="X611" s="29">
        <v>3288</v>
      </c>
      <c r="Y611" s="29">
        <v>17770</v>
      </c>
      <c r="Z611" s="31">
        <f>100*Y611/$V611</f>
        <v>34.9644845837515</v>
      </c>
      <c r="AA611" s="29">
        <f>IF(Z611&gt;$V$8,1,0)</f>
        <v>0</v>
      </c>
      <c r="AB611" s="31">
        <f>IF($I611=Y$16,Z611,0)</f>
        <v>0</v>
      </c>
      <c r="AC611" s="29">
        <v>14482</v>
      </c>
      <c r="AD611" s="31">
        <f>100*AC611/$V611</f>
        <v>28.4949727485587</v>
      </c>
      <c r="AE611" s="29">
        <f>IF(AD611&gt;$V$8,1,0)</f>
        <v>0</v>
      </c>
      <c r="AF611" s="31">
        <f>IF($I611=AC$16,AD611,0)</f>
        <v>28.4949727485587</v>
      </c>
      <c r="AG611" s="29">
        <v>7626</v>
      </c>
      <c r="AH611" s="31">
        <f>100*AG611/$V611</f>
        <v>15.0050174133758</v>
      </c>
      <c r="AI611" s="29">
        <f>IF(AH611&gt;$V$8,1,0)</f>
        <v>0</v>
      </c>
      <c r="AJ611" s="31">
        <f>IF($I611=AG$16,AH611,0)</f>
        <v>0</v>
      </c>
      <c r="AK611" s="29">
        <v>7734</v>
      </c>
      <c r="AL611" s="31">
        <f>100*AK611/$V611</f>
        <v>15.2175196269406</v>
      </c>
      <c r="AM611" s="29">
        <f>IF(AL611&gt;$V$8,1,0)</f>
        <v>0</v>
      </c>
      <c r="AN611" s="31">
        <f>IF($I611=AK$16,AL611,0)</f>
        <v>0</v>
      </c>
      <c r="AO611" s="29">
        <v>2745</v>
      </c>
      <c r="AP611" s="31">
        <f>100*AO611/$V611</f>
        <v>5.40109792810342</v>
      </c>
      <c r="AQ611" s="29">
        <f>IF(AP611&gt;$V$8,1,0)</f>
        <v>0</v>
      </c>
      <c r="AR611" s="31">
        <f>IF($I611=AO$16,AP611,0)</f>
        <v>0</v>
      </c>
      <c r="AS611" s="29">
        <v>0</v>
      </c>
      <c r="AT611" s="31">
        <f>100*AS611/$V611</f>
        <v>0</v>
      </c>
      <c r="AU611" s="29">
        <f>IF(AT611&gt;$V$8,1,0)</f>
        <v>0</v>
      </c>
      <c r="AV611" s="31">
        <f>IF($I611=AS$16,AT611,0)</f>
        <v>0</v>
      </c>
      <c r="AW611" s="29">
        <v>0</v>
      </c>
      <c r="AX611" s="31">
        <f>100*AW611/$V611</f>
        <v>0</v>
      </c>
      <c r="AY611" s="29">
        <f>IF(AX611&gt;$V$8,1,0)</f>
        <v>0</v>
      </c>
      <c r="AZ611" s="31">
        <f>IF($I611=AW$16,AX611,0)</f>
        <v>0</v>
      </c>
      <c r="BA611" s="29">
        <v>0</v>
      </c>
      <c r="BB611" s="31">
        <f>100*BA611/$V611</f>
        <v>0</v>
      </c>
      <c r="BC611" s="29">
        <f>IF(BB611&gt;$V$8,1,0)</f>
        <v>0</v>
      </c>
      <c r="BD611" s="31">
        <f>IF($I611=BA$16,BB611,0)</f>
        <v>0</v>
      </c>
      <c r="BE611" s="29">
        <v>0</v>
      </c>
      <c r="BF611" s="31">
        <f>100*BE611/$V611</f>
        <v>0</v>
      </c>
      <c r="BG611" s="29">
        <f>IF(BF611&gt;$V$8,1,0)</f>
        <v>0</v>
      </c>
      <c r="BH611" s="31">
        <f>IF($I611=BE$16,BF611,0)</f>
        <v>0</v>
      </c>
      <c r="BI611" s="29">
        <v>0</v>
      </c>
      <c r="BJ611" s="31">
        <f>100*BI611/$V611</f>
        <v>0</v>
      </c>
      <c r="BK611" s="29">
        <f>IF(BJ611&gt;$V$8,1,0)</f>
        <v>0</v>
      </c>
      <c r="BL611" s="31">
        <f>IF($I611=BI$16,BJ611,0)</f>
        <v>0</v>
      </c>
      <c r="BM611" s="29">
        <v>0</v>
      </c>
      <c r="BN611" s="31">
        <f>100*BM611/$V611</f>
        <v>0</v>
      </c>
      <c r="BO611" s="29">
        <f>IF(BN611&gt;$V$8,1,0)</f>
        <v>0</v>
      </c>
      <c r="BP611" s="31">
        <f>IF($I611=BM$16,BN611,0)</f>
        <v>0</v>
      </c>
      <c r="BQ611" s="29">
        <v>0</v>
      </c>
      <c r="BR611" s="31">
        <f>100*BQ611/$V611</f>
        <v>0</v>
      </c>
      <c r="BS611" s="29">
        <f>IF(BR611&gt;$V$8,1,0)</f>
        <v>0</v>
      </c>
      <c r="BT611" s="31">
        <f>IF($I611=BQ$16,BR611,0)</f>
        <v>0</v>
      </c>
      <c r="BU611" s="29">
        <v>0</v>
      </c>
      <c r="BV611" s="31">
        <f>100*BU611/$V611</f>
        <v>0</v>
      </c>
      <c r="BW611" s="29">
        <f>IF(BV611&gt;$V$8,1,0)</f>
        <v>0</v>
      </c>
      <c r="BX611" s="31">
        <f>IF($I611=BU$16,BV611,0)</f>
        <v>0</v>
      </c>
      <c r="BY611" s="29">
        <v>0</v>
      </c>
      <c r="BZ611" s="29">
        <v>0</v>
      </c>
      <c r="CA611" s="28"/>
      <c r="CB611" s="20"/>
      <c r="CC611" s="21"/>
    </row>
    <row r="612" ht="15.75" customHeight="1">
      <c r="A612" t="s" s="32">
        <v>1346</v>
      </c>
      <c r="B612" t="s" s="71">
        <f>_xlfn.IFS(H612=0,F612,K612=1,I612,L612=1,Q612)</f>
        <v>5</v>
      </c>
      <c r="C612" s="72">
        <f>_xlfn.IFS(H612=0,G612,K612=1,J612,L612=1,R612)</f>
        <v>34.8241650963743</v>
      </c>
      <c r="D612" t="s" s="68">
        <v>1001</v>
      </c>
      <c r="E612" s="13"/>
      <c r="F612" t="s" s="74">
        <v>5</v>
      </c>
      <c r="G612" s="81">
        <f>Z612</f>
        <v>34.8241650963743</v>
      </c>
      <c r="H612" s="82">
        <f>K612+L612</f>
        <v>0</v>
      </c>
      <c r="I612" t="s" s="77">
        <v>9</v>
      </c>
      <c r="J612" s="81">
        <f>AF612</f>
        <v>31.5027130111018</v>
      </c>
      <c r="K612" s="13"/>
      <c r="L612" s="13"/>
      <c r="M612" s="13"/>
      <c r="N612" s="13"/>
      <c r="O612" t="s" s="68">
        <v>1347</v>
      </c>
      <c r="P612" t="s" s="68">
        <v>1346</v>
      </c>
      <c r="Q612" t="s" s="78">
        <v>17</v>
      </c>
      <c r="R612" s="83">
        <f>100*S612</f>
        <v>21.8493882</v>
      </c>
      <c r="S612" s="35">
        <v>0.218493882</v>
      </c>
      <c r="T612" s="16"/>
      <c r="U612" s="37">
        <v>72928</v>
      </c>
      <c r="V612" s="37">
        <v>44047</v>
      </c>
      <c r="W612" s="37">
        <v>132</v>
      </c>
      <c r="X612" s="37">
        <v>1463</v>
      </c>
      <c r="Y612" s="37">
        <v>15339</v>
      </c>
      <c r="Z612" s="38">
        <f>100*Y612/$V612</f>
        <v>34.8241650963743</v>
      </c>
      <c r="AA612" s="37">
        <f>IF(Z612&gt;$V$8,1,0)</f>
        <v>0</v>
      </c>
      <c r="AB612" s="38">
        <f>IF($I612=Y$16,Z612,0)</f>
        <v>0</v>
      </c>
      <c r="AC612" s="37">
        <v>13876</v>
      </c>
      <c r="AD612" s="38">
        <f>100*AC612/$V612</f>
        <v>31.5027130111018</v>
      </c>
      <c r="AE612" s="37">
        <f>IF(AD612&gt;$V$8,1,0)</f>
        <v>0</v>
      </c>
      <c r="AF612" s="38">
        <f>IF($I612=AC$16,AD612,0)</f>
        <v>31.5027130111018</v>
      </c>
      <c r="AG612" s="37">
        <v>1895</v>
      </c>
      <c r="AH612" s="38">
        <f>100*AG612/$V612</f>
        <v>4.3022226258315</v>
      </c>
      <c r="AI612" s="37">
        <f>IF(AH612&gt;$V$8,1,0)</f>
        <v>0</v>
      </c>
      <c r="AJ612" s="38">
        <f>IF($I612=AG$16,AH612,0)</f>
        <v>0</v>
      </c>
      <c r="AK612" s="37">
        <v>9624</v>
      </c>
      <c r="AL612" s="38">
        <f>100*AK612/$V612</f>
        <v>21.8493881535632</v>
      </c>
      <c r="AM612" s="37">
        <f>IF(AL612&gt;$V$8,1,0)</f>
        <v>0</v>
      </c>
      <c r="AN612" s="38">
        <f>IF($I612=AK$16,AL612,0)</f>
        <v>0</v>
      </c>
      <c r="AO612" s="37">
        <v>2220</v>
      </c>
      <c r="AP612" s="38">
        <f>100*AO612/$V612</f>
        <v>5.04007083342793</v>
      </c>
      <c r="AQ612" s="37">
        <f>IF(AP612&gt;$V$8,1,0)</f>
        <v>0</v>
      </c>
      <c r="AR612" s="38">
        <f>IF($I612=AO$16,AP612,0)</f>
        <v>0</v>
      </c>
      <c r="AS612" s="37">
        <v>0</v>
      </c>
      <c r="AT612" s="38">
        <f>100*AS612/$V612</f>
        <v>0</v>
      </c>
      <c r="AU612" s="37">
        <f>IF(AT612&gt;$V$8,1,0)</f>
        <v>0</v>
      </c>
      <c r="AV612" s="38">
        <f>IF($I612=AS$16,AT612,0)</f>
        <v>0</v>
      </c>
      <c r="AW612" s="37">
        <v>0</v>
      </c>
      <c r="AX612" s="38">
        <f>100*AW612/$V612</f>
        <v>0</v>
      </c>
      <c r="AY612" s="37">
        <f>IF(AX612&gt;$V$8,1,0)</f>
        <v>0</v>
      </c>
      <c r="AZ612" s="38">
        <f>IF($I612=AW$16,AX612,0)</f>
        <v>0</v>
      </c>
      <c r="BA612" s="37">
        <v>0</v>
      </c>
      <c r="BB612" s="38">
        <f>100*BA612/$V612</f>
        <v>0</v>
      </c>
      <c r="BC612" s="37">
        <f>IF(BB612&gt;$V$8,1,0)</f>
        <v>0</v>
      </c>
      <c r="BD612" s="38">
        <f>IF($I612=BA$16,BB612,0)</f>
        <v>0</v>
      </c>
      <c r="BE612" s="37">
        <v>0</v>
      </c>
      <c r="BF612" s="38">
        <f>100*BE612/$V612</f>
        <v>0</v>
      </c>
      <c r="BG612" s="37">
        <f>IF(BF612&gt;$V$8,1,0)</f>
        <v>0</v>
      </c>
      <c r="BH612" s="38">
        <f>IF($I612=BE$16,BF612,0)</f>
        <v>0</v>
      </c>
      <c r="BI612" s="37">
        <v>0</v>
      </c>
      <c r="BJ612" s="38">
        <f>100*BI612/$V612</f>
        <v>0</v>
      </c>
      <c r="BK612" s="37">
        <f>IF(BJ612&gt;$V$8,1,0)</f>
        <v>0</v>
      </c>
      <c r="BL612" s="38">
        <f>IF($I612=BI$16,BJ612,0)</f>
        <v>0</v>
      </c>
      <c r="BM612" s="37">
        <v>0</v>
      </c>
      <c r="BN612" s="38">
        <f>100*BM612/$V612</f>
        <v>0</v>
      </c>
      <c r="BO612" s="37">
        <f>IF(BN612&gt;$V$8,1,0)</f>
        <v>0</v>
      </c>
      <c r="BP612" s="38">
        <f>IF($I612=BM$16,BN612,0)</f>
        <v>0</v>
      </c>
      <c r="BQ612" s="37">
        <v>0</v>
      </c>
      <c r="BR612" s="38">
        <f>100*BQ612/$V612</f>
        <v>0</v>
      </c>
      <c r="BS612" s="37">
        <f>IF(BR612&gt;$V$8,1,0)</f>
        <v>0</v>
      </c>
      <c r="BT612" s="38">
        <f>IF($I612=BQ$16,BR612,0)</f>
        <v>0</v>
      </c>
      <c r="BU612" s="37">
        <v>0</v>
      </c>
      <c r="BV612" s="38">
        <f>100*BU612/$V612</f>
        <v>0</v>
      </c>
      <c r="BW612" s="37">
        <f>IF(BV612&gt;$V$8,1,0)</f>
        <v>0</v>
      </c>
      <c r="BX612" s="38">
        <f>IF($I612=BU$16,BV612,0)</f>
        <v>0</v>
      </c>
      <c r="BY612" s="37">
        <v>5593</v>
      </c>
      <c r="BZ612" s="37">
        <v>0</v>
      </c>
      <c r="CA612" s="16"/>
      <c r="CB612" s="20"/>
      <c r="CC612" s="21"/>
    </row>
    <row r="613" ht="19.95" customHeight="1">
      <c r="A613" t="s" s="32">
        <v>1348</v>
      </c>
      <c r="B613" t="s" s="71">
        <f>_xlfn.IFS(H613=0,F613,K613=1,I613,L613=1,Q613)</f>
        <v>5</v>
      </c>
      <c r="C613" s="72">
        <f>_xlfn.IFS(H613=0,G613,K613=1,J613,L613=1,R613)</f>
        <v>34.7377178573714</v>
      </c>
      <c r="D613" t="s" s="73">
        <v>1001</v>
      </c>
      <c r="E613" s="25"/>
      <c r="F613" t="s" s="74">
        <v>5</v>
      </c>
      <c r="G613" s="75">
        <f>Z613</f>
        <v>34.7377178573714</v>
      </c>
      <c r="H613" s="76">
        <f>K613+L613</f>
        <v>0</v>
      </c>
      <c r="I613" t="s" s="77">
        <v>9</v>
      </c>
      <c r="J613" s="75">
        <f>AF613</f>
        <v>24.8821383620966</v>
      </c>
      <c r="K613" s="25"/>
      <c r="L613" s="25"/>
      <c r="M613" s="25"/>
      <c r="N613" s="25"/>
      <c r="O613" t="s" s="73">
        <v>1349</v>
      </c>
      <c r="P613" t="s" s="73">
        <v>1348</v>
      </c>
      <c r="Q613" t="s" s="78">
        <v>13</v>
      </c>
      <c r="R613" s="79">
        <f>100*S613</f>
        <v>16.8867462</v>
      </c>
      <c r="S613" s="80">
        <v>0.168867462</v>
      </c>
      <c r="T613" s="28"/>
      <c r="U613" s="29">
        <v>71816</v>
      </c>
      <c r="V613" s="29">
        <v>46877</v>
      </c>
      <c r="W613" s="29">
        <v>151</v>
      </c>
      <c r="X613" s="29">
        <v>4620</v>
      </c>
      <c r="Y613" s="29">
        <v>16284</v>
      </c>
      <c r="Z613" s="31">
        <f>100*Y613/$V613</f>
        <v>34.7377178573714</v>
      </c>
      <c r="AA613" s="29">
        <f>IF(Z613&gt;$V$8,1,0)</f>
        <v>0</v>
      </c>
      <c r="AB613" s="31">
        <f>IF($I613=Y$16,Z613,0)</f>
        <v>0</v>
      </c>
      <c r="AC613" s="29">
        <v>11664</v>
      </c>
      <c r="AD613" s="31">
        <f>100*AC613/$V613</f>
        <v>24.8821383620966</v>
      </c>
      <c r="AE613" s="29">
        <f>IF(AD613&gt;$V$8,1,0)</f>
        <v>0</v>
      </c>
      <c r="AF613" s="31">
        <f>IF($I613=AC$16,AD613,0)</f>
        <v>24.8821383620966</v>
      </c>
      <c r="AG613" s="29">
        <v>7916</v>
      </c>
      <c r="AH613" s="31">
        <f>100*AG613/$V613</f>
        <v>16.8867461654969</v>
      </c>
      <c r="AI613" s="29">
        <f>IF(AH613&gt;$V$8,1,0)</f>
        <v>0</v>
      </c>
      <c r="AJ613" s="31">
        <f>IF($I613=AG$16,AH613,0)</f>
        <v>0</v>
      </c>
      <c r="AK613" s="29">
        <v>7149</v>
      </c>
      <c r="AL613" s="31">
        <f>100*AK613/$V613</f>
        <v>15.2505493098961</v>
      </c>
      <c r="AM613" s="29">
        <f>IF(AL613&gt;$V$8,1,0)</f>
        <v>0</v>
      </c>
      <c r="AN613" s="31">
        <f>IF($I613=AK$16,AL613,0)</f>
        <v>0</v>
      </c>
      <c r="AO613" s="29">
        <v>3270</v>
      </c>
      <c r="AP613" s="31">
        <f>100*AO613/$V613</f>
        <v>6.97570237003221</v>
      </c>
      <c r="AQ613" s="29">
        <f>IF(AP613&gt;$V$8,1,0)</f>
        <v>0</v>
      </c>
      <c r="AR613" s="31">
        <f>IF($I613=AO$16,AP613,0)</f>
        <v>0</v>
      </c>
      <c r="AS613" s="29">
        <v>0</v>
      </c>
      <c r="AT613" s="31">
        <f>100*AS613/$V613</f>
        <v>0</v>
      </c>
      <c r="AU613" s="29">
        <f>IF(AT613&gt;$V$8,1,0)</f>
        <v>0</v>
      </c>
      <c r="AV613" s="31">
        <f>IF($I613=AS$16,AT613,0)</f>
        <v>0</v>
      </c>
      <c r="AW613" s="29">
        <v>0</v>
      </c>
      <c r="AX613" s="31">
        <f>100*AW613/$V613</f>
        <v>0</v>
      </c>
      <c r="AY613" s="29">
        <f>IF(AX613&gt;$V$8,1,0)</f>
        <v>0</v>
      </c>
      <c r="AZ613" s="31">
        <f>IF($I613=AW$16,AX613,0)</f>
        <v>0</v>
      </c>
      <c r="BA613" s="29">
        <v>0</v>
      </c>
      <c r="BB613" s="31">
        <f>100*BA613/$V613</f>
        <v>0</v>
      </c>
      <c r="BC613" s="29">
        <f>IF(BB613&gt;$V$8,1,0)</f>
        <v>0</v>
      </c>
      <c r="BD613" s="31">
        <f>IF($I613=BA$16,BB613,0)</f>
        <v>0</v>
      </c>
      <c r="BE613" s="29">
        <v>0</v>
      </c>
      <c r="BF613" s="31">
        <f>100*BE613/$V613</f>
        <v>0</v>
      </c>
      <c r="BG613" s="29">
        <f>IF(BF613&gt;$V$8,1,0)</f>
        <v>0</v>
      </c>
      <c r="BH613" s="31">
        <f>IF($I613=BE$16,BF613,0)</f>
        <v>0</v>
      </c>
      <c r="BI613" s="29">
        <v>0</v>
      </c>
      <c r="BJ613" s="31">
        <f>100*BI613/$V613</f>
        <v>0</v>
      </c>
      <c r="BK613" s="29">
        <f>IF(BJ613&gt;$V$8,1,0)</f>
        <v>0</v>
      </c>
      <c r="BL613" s="31">
        <f>IF($I613=BI$16,BJ613,0)</f>
        <v>0</v>
      </c>
      <c r="BM613" s="29">
        <v>0</v>
      </c>
      <c r="BN613" s="31">
        <f>100*BM613/$V613</f>
        <v>0</v>
      </c>
      <c r="BO613" s="29">
        <f>IF(BN613&gt;$V$8,1,0)</f>
        <v>0</v>
      </c>
      <c r="BP613" s="31">
        <f>IF($I613=BM$16,BN613,0)</f>
        <v>0</v>
      </c>
      <c r="BQ613" s="29">
        <v>0</v>
      </c>
      <c r="BR613" s="31">
        <f>100*BQ613/$V613</f>
        <v>0</v>
      </c>
      <c r="BS613" s="29">
        <f>IF(BR613&gt;$V$8,1,0)</f>
        <v>0</v>
      </c>
      <c r="BT613" s="31">
        <f>IF($I613=BQ$16,BR613,0)</f>
        <v>0</v>
      </c>
      <c r="BU613" s="29">
        <v>0</v>
      </c>
      <c r="BV613" s="31">
        <f>100*BU613/$V613</f>
        <v>0</v>
      </c>
      <c r="BW613" s="29">
        <f>IF(BV613&gt;$V$8,1,0)</f>
        <v>0</v>
      </c>
      <c r="BX613" s="31">
        <f>IF($I613=BU$16,BV613,0)</f>
        <v>0</v>
      </c>
      <c r="BY613" s="29">
        <v>0</v>
      </c>
      <c r="BZ613" s="29">
        <v>0</v>
      </c>
      <c r="CA613" s="28"/>
      <c r="CB613" s="20"/>
      <c r="CC613" s="21"/>
    </row>
    <row r="614" ht="15.75" customHeight="1">
      <c r="A614" t="s" s="32">
        <v>1350</v>
      </c>
      <c r="B614" t="s" s="71">
        <f>_xlfn.IFS(H614=0,F614,K614=1,I614,L614=1,Q614)</f>
        <v>25</v>
      </c>
      <c r="C614" s="72">
        <f>_xlfn.IFS(H614=0,G614,K614=1,J614,L614=1,R614)</f>
        <v>34.7331817573893</v>
      </c>
      <c r="D614" t="s" s="68">
        <v>1001</v>
      </c>
      <c r="E614" s="13"/>
      <c r="F614" t="s" s="74">
        <v>25</v>
      </c>
      <c r="G614" s="81">
        <f>AT614</f>
        <v>34.7331817573893</v>
      </c>
      <c r="H614" s="82">
        <f>K614+L614</f>
        <v>0</v>
      </c>
      <c r="I614" t="s" s="77">
        <v>5</v>
      </c>
      <c r="J614" s="81">
        <f>AB614</f>
        <v>20.8416923008337</v>
      </c>
      <c r="K614" s="13"/>
      <c r="L614" s="13"/>
      <c r="M614" s="13"/>
      <c r="N614" s="13"/>
      <c r="O614" t="s" s="68">
        <v>1351</v>
      </c>
      <c r="P614" t="s" s="68">
        <v>1350</v>
      </c>
      <c r="Q614" t="s" s="78">
        <v>9</v>
      </c>
      <c r="R614" s="83">
        <f>100*S614</f>
        <v>19.1364629</v>
      </c>
      <c r="S614" s="35">
        <v>0.191364629</v>
      </c>
      <c r="T614" s="16"/>
      <c r="U614" s="37">
        <v>71756</v>
      </c>
      <c r="V614" s="37">
        <v>44862</v>
      </c>
      <c r="W614" s="37">
        <v>216</v>
      </c>
      <c r="X614" s="37">
        <v>6232</v>
      </c>
      <c r="Y614" s="37">
        <v>9350</v>
      </c>
      <c r="Z614" s="38">
        <f>100*Y614/$V614</f>
        <v>20.8416923008337</v>
      </c>
      <c r="AA614" s="37">
        <f>IF(Z614&gt;$V$8,1,0)</f>
        <v>0</v>
      </c>
      <c r="AB614" s="38">
        <f>IF($I614=Y$16,Z614,0)</f>
        <v>20.8416923008337</v>
      </c>
      <c r="AC614" s="37">
        <v>8585</v>
      </c>
      <c r="AD614" s="38">
        <f>100*AC614/$V614</f>
        <v>19.1364629307655</v>
      </c>
      <c r="AE614" s="37">
        <f>IF(AD614&gt;$V$8,1,0)</f>
        <v>0</v>
      </c>
      <c r="AF614" s="38">
        <f>IF($I614=AC$16,AD614,0)</f>
        <v>0</v>
      </c>
      <c r="AG614" s="37">
        <v>7359</v>
      </c>
      <c r="AH614" s="38">
        <f>100*AG614/$V614</f>
        <v>16.4036378226561</v>
      </c>
      <c r="AI614" s="37">
        <f>IF(AH614&gt;$V$8,1,0)</f>
        <v>0</v>
      </c>
      <c r="AJ614" s="38">
        <f>IF($I614=AG$16,AH614,0)</f>
        <v>0</v>
      </c>
      <c r="AK614" s="37">
        <v>3045</v>
      </c>
      <c r="AL614" s="38">
        <f>100*AK614/$V614</f>
        <v>6.7874816102715</v>
      </c>
      <c r="AM614" s="37">
        <f>IF(AL614&gt;$V$8,1,0)</f>
        <v>0</v>
      </c>
      <c r="AN614" s="38">
        <f>IF($I614=AK$16,AL614,0)</f>
        <v>0</v>
      </c>
      <c r="AO614" s="37">
        <v>0</v>
      </c>
      <c r="AP614" s="38">
        <f>100*AO614/$V614</f>
        <v>0</v>
      </c>
      <c r="AQ614" s="37">
        <f>IF(AP614&gt;$V$8,1,0)</f>
        <v>0</v>
      </c>
      <c r="AR614" s="38">
        <f>IF($I614=AO$16,AP614,0)</f>
        <v>0</v>
      </c>
      <c r="AS614" s="37">
        <v>15582</v>
      </c>
      <c r="AT614" s="38">
        <f>100*AS614/$V614</f>
        <v>34.7331817573893</v>
      </c>
      <c r="AU614" s="37">
        <f>IF(AT614&gt;$V$8,1,0)</f>
        <v>0</v>
      </c>
      <c r="AV614" s="38">
        <f>IF($I614=AS$16,AT614,0)</f>
        <v>0</v>
      </c>
      <c r="AW614" s="37">
        <v>0</v>
      </c>
      <c r="AX614" s="38">
        <f>100*AW614/$V614</f>
        <v>0</v>
      </c>
      <c r="AY614" s="37">
        <f>IF(AX614&gt;$V$8,1,0)</f>
        <v>0</v>
      </c>
      <c r="AZ614" s="38">
        <f>IF($I614=AW$16,AX614,0)</f>
        <v>0</v>
      </c>
      <c r="BA614" s="37">
        <v>0</v>
      </c>
      <c r="BB614" s="38">
        <f>100*BA614/$V614</f>
        <v>0</v>
      </c>
      <c r="BC614" s="37">
        <f>IF(BB614&gt;$V$8,1,0)</f>
        <v>0</v>
      </c>
      <c r="BD614" s="38">
        <f>IF($I614=BA$16,BB614,0)</f>
        <v>0</v>
      </c>
      <c r="BE614" s="37">
        <v>0</v>
      </c>
      <c r="BF614" s="38">
        <f>100*BE614/$V614</f>
        <v>0</v>
      </c>
      <c r="BG614" s="37">
        <f>IF(BF614&gt;$V$8,1,0)</f>
        <v>0</v>
      </c>
      <c r="BH614" s="38">
        <f>IF($I614=BE$16,BF614,0)</f>
        <v>0</v>
      </c>
      <c r="BI614" s="37">
        <v>0</v>
      </c>
      <c r="BJ614" s="38">
        <f>100*BI614/$V614</f>
        <v>0</v>
      </c>
      <c r="BK614" s="37">
        <f>IF(BJ614&gt;$V$8,1,0)</f>
        <v>0</v>
      </c>
      <c r="BL614" s="38">
        <f>IF($I614=BI$16,BJ614,0)</f>
        <v>0</v>
      </c>
      <c r="BM614" s="37">
        <v>0</v>
      </c>
      <c r="BN614" s="38">
        <f>100*BM614/$V614</f>
        <v>0</v>
      </c>
      <c r="BO614" s="37">
        <f>IF(BN614&gt;$V$8,1,0)</f>
        <v>0</v>
      </c>
      <c r="BP614" s="38">
        <f>IF($I614=BM$16,BN614,0)</f>
        <v>0</v>
      </c>
      <c r="BQ614" s="37">
        <v>0</v>
      </c>
      <c r="BR614" s="38">
        <f>100*BQ614/$V614</f>
        <v>0</v>
      </c>
      <c r="BS614" s="37">
        <f>IF(BR614&gt;$V$8,1,0)</f>
        <v>0</v>
      </c>
      <c r="BT614" s="38">
        <f>IF($I614=BQ$16,BR614,0)</f>
        <v>0</v>
      </c>
      <c r="BU614" s="37">
        <v>0</v>
      </c>
      <c r="BV614" s="38">
        <f>100*BU614/$V614</f>
        <v>0</v>
      </c>
      <c r="BW614" s="37">
        <f>IF(BV614&gt;$V$8,1,0)</f>
        <v>0</v>
      </c>
      <c r="BX614" s="38">
        <f>IF($I614=BU$16,BV614,0)</f>
        <v>0</v>
      </c>
      <c r="BY614" s="37">
        <v>221</v>
      </c>
      <c r="BZ614" s="37">
        <v>0</v>
      </c>
      <c r="CA614" s="16"/>
      <c r="CB614" s="20"/>
      <c r="CC614" s="21"/>
    </row>
    <row r="615" ht="15.75" customHeight="1">
      <c r="A615" t="s" s="32">
        <v>1352</v>
      </c>
      <c r="B615" t="s" s="71">
        <f>_xlfn.IFS(H615=0,F615,K615=1,I615,L615=1,Q615)</f>
        <v>5</v>
      </c>
      <c r="C615" s="72">
        <f>_xlfn.IFS(H615=0,G615,K615=1,J615,L615=1,R615)</f>
        <v>34.6931055764598</v>
      </c>
      <c r="D615" t="s" s="73">
        <v>1001</v>
      </c>
      <c r="E615" s="25"/>
      <c r="F615" t="s" s="74">
        <v>5</v>
      </c>
      <c r="G615" s="75">
        <f>Z615</f>
        <v>34.6931055764598</v>
      </c>
      <c r="H615" s="76">
        <f>K615+L615</f>
        <v>0</v>
      </c>
      <c r="I615" t="s" s="77">
        <v>13</v>
      </c>
      <c r="J615" s="75">
        <f>AJ615</f>
        <v>28.0097155029963</v>
      </c>
      <c r="K615" s="25"/>
      <c r="L615" s="25"/>
      <c r="M615" s="25"/>
      <c r="N615" s="25"/>
      <c r="O615" t="s" s="73">
        <v>1353</v>
      </c>
      <c r="P615" t="s" s="73">
        <v>1352</v>
      </c>
      <c r="Q615" t="s" s="78">
        <v>9</v>
      </c>
      <c r="R615" s="79">
        <f>100*S615</f>
        <v>17.107647</v>
      </c>
      <c r="S615" s="80">
        <v>0.17107647</v>
      </c>
      <c r="T615" s="28"/>
      <c r="U615" s="29">
        <v>73203</v>
      </c>
      <c r="V615" s="29">
        <v>50229</v>
      </c>
      <c r="W615" s="29">
        <v>188</v>
      </c>
      <c r="X615" s="29">
        <v>3357</v>
      </c>
      <c r="Y615" s="29">
        <v>17426</v>
      </c>
      <c r="Z615" s="31">
        <f>100*Y615/$V615</f>
        <v>34.6931055764598</v>
      </c>
      <c r="AA615" s="29">
        <f>IF(Z615&gt;$V$8,1,0)</f>
        <v>0</v>
      </c>
      <c r="AB615" s="31">
        <f>IF($I615=Y$16,Z615,0)</f>
        <v>0</v>
      </c>
      <c r="AC615" s="29">
        <v>8593</v>
      </c>
      <c r="AD615" s="31">
        <f>100*AC615/$V615</f>
        <v>17.107646976846</v>
      </c>
      <c r="AE615" s="29">
        <f>IF(AD615&gt;$V$8,1,0)</f>
        <v>0</v>
      </c>
      <c r="AF615" s="31">
        <f>IF($I615=AC$16,AD615,0)</f>
        <v>0</v>
      </c>
      <c r="AG615" s="29">
        <v>14069</v>
      </c>
      <c r="AH615" s="31">
        <f>100*AG615/$V615</f>
        <v>28.0097155029963</v>
      </c>
      <c r="AI615" s="29">
        <f>IF(AH615&gt;$V$8,1,0)</f>
        <v>0</v>
      </c>
      <c r="AJ615" s="31">
        <f>IF($I615=AG$16,AH615,0)</f>
        <v>28.0097155029963</v>
      </c>
      <c r="AK615" s="29">
        <v>6502</v>
      </c>
      <c r="AL615" s="31">
        <f>100*AK615/$V615</f>
        <v>12.9447132134823</v>
      </c>
      <c r="AM615" s="29">
        <f>IF(AL615&gt;$V$8,1,0)</f>
        <v>0</v>
      </c>
      <c r="AN615" s="31">
        <f>IF($I615=AK$16,AL615,0)</f>
        <v>0</v>
      </c>
      <c r="AO615" s="29">
        <v>3191</v>
      </c>
      <c r="AP615" s="31">
        <f>100*AO615/$V615</f>
        <v>6.35290370104919</v>
      </c>
      <c r="AQ615" s="29">
        <f>IF(AP615&gt;$V$8,1,0)</f>
        <v>0</v>
      </c>
      <c r="AR615" s="31">
        <f>IF($I615=AO$16,AP615,0)</f>
        <v>0</v>
      </c>
      <c r="AS615" s="29">
        <v>0</v>
      </c>
      <c r="AT615" s="31">
        <f>100*AS615/$V615</f>
        <v>0</v>
      </c>
      <c r="AU615" s="29">
        <f>IF(AT615&gt;$V$8,1,0)</f>
        <v>0</v>
      </c>
      <c r="AV615" s="31">
        <f>IF($I615=AS$16,AT615,0)</f>
        <v>0</v>
      </c>
      <c r="AW615" s="29">
        <v>0</v>
      </c>
      <c r="AX615" s="31">
        <f>100*AW615/$V615</f>
        <v>0</v>
      </c>
      <c r="AY615" s="29">
        <f>IF(AX615&gt;$V$8,1,0)</f>
        <v>0</v>
      </c>
      <c r="AZ615" s="31">
        <f>IF($I615=AW$16,AX615,0)</f>
        <v>0</v>
      </c>
      <c r="BA615" s="29">
        <v>0</v>
      </c>
      <c r="BB615" s="31">
        <f>100*BA615/$V615</f>
        <v>0</v>
      </c>
      <c r="BC615" s="29">
        <f>IF(BB615&gt;$V$8,1,0)</f>
        <v>0</v>
      </c>
      <c r="BD615" s="31">
        <f>IF($I615=BA$16,BB615,0)</f>
        <v>0</v>
      </c>
      <c r="BE615" s="29">
        <v>0</v>
      </c>
      <c r="BF615" s="31">
        <f>100*BE615/$V615</f>
        <v>0</v>
      </c>
      <c r="BG615" s="29">
        <f>IF(BF615&gt;$V$8,1,0)</f>
        <v>0</v>
      </c>
      <c r="BH615" s="31">
        <f>IF($I615=BE$16,BF615,0)</f>
        <v>0</v>
      </c>
      <c r="BI615" s="29">
        <v>0</v>
      </c>
      <c r="BJ615" s="31">
        <f>100*BI615/$V615</f>
        <v>0</v>
      </c>
      <c r="BK615" s="29">
        <f>IF(BJ615&gt;$V$8,1,0)</f>
        <v>0</v>
      </c>
      <c r="BL615" s="31">
        <f>IF($I615=BI$16,BJ615,0)</f>
        <v>0</v>
      </c>
      <c r="BM615" s="29">
        <v>0</v>
      </c>
      <c r="BN615" s="31">
        <f>100*BM615/$V615</f>
        <v>0</v>
      </c>
      <c r="BO615" s="29">
        <f>IF(BN615&gt;$V$8,1,0)</f>
        <v>0</v>
      </c>
      <c r="BP615" s="31">
        <f>IF($I615=BM$16,BN615,0)</f>
        <v>0</v>
      </c>
      <c r="BQ615" s="29">
        <v>0</v>
      </c>
      <c r="BR615" s="31">
        <f>100*BQ615/$V615</f>
        <v>0</v>
      </c>
      <c r="BS615" s="29">
        <f>IF(BR615&gt;$V$8,1,0)</f>
        <v>0</v>
      </c>
      <c r="BT615" s="31">
        <f>IF($I615=BQ$16,BR615,0)</f>
        <v>0</v>
      </c>
      <c r="BU615" s="29">
        <v>0</v>
      </c>
      <c r="BV615" s="31">
        <f>100*BU615/$V615</f>
        <v>0</v>
      </c>
      <c r="BW615" s="29">
        <f>IF(BV615&gt;$V$8,1,0)</f>
        <v>0</v>
      </c>
      <c r="BX615" s="31">
        <f>IF($I615=BU$16,BV615,0)</f>
        <v>0</v>
      </c>
      <c r="BY615" s="29">
        <v>0</v>
      </c>
      <c r="BZ615" s="29">
        <v>0</v>
      </c>
      <c r="CA615" s="28"/>
      <c r="CB615" s="20"/>
      <c r="CC615" s="21"/>
    </row>
    <row r="616" ht="15.75" customHeight="1">
      <c r="A616" t="s" s="32">
        <v>1354</v>
      </c>
      <c r="B616" t="s" s="71">
        <f>_xlfn.IFS(H616=0,F616,K616=1,I616,L616=1,Q616)</f>
        <v>5</v>
      </c>
      <c r="C616" s="72">
        <f>_xlfn.IFS(H616=0,G616,K616=1,J616,L616=1,R616)</f>
        <v>34.5762396068659</v>
      </c>
      <c r="D616" t="s" s="68">
        <v>1001</v>
      </c>
      <c r="E616" s="13"/>
      <c r="F616" t="s" s="74">
        <v>5</v>
      </c>
      <c r="G616" s="81">
        <f>Z616</f>
        <v>34.5762396068659</v>
      </c>
      <c r="H616" s="82">
        <f>K616+L616</f>
        <v>0</v>
      </c>
      <c r="I616" t="s" s="77">
        <v>9</v>
      </c>
      <c r="J616" s="81">
        <f>AF616</f>
        <v>27.2981344760929</v>
      </c>
      <c r="K616" s="13"/>
      <c r="L616" s="13"/>
      <c r="M616" s="13"/>
      <c r="N616" s="13"/>
      <c r="O616" t="s" s="68">
        <v>1355</v>
      </c>
      <c r="P616" t="s" s="68">
        <v>1354</v>
      </c>
      <c r="Q616" t="s" s="78">
        <v>17</v>
      </c>
      <c r="R616" s="83">
        <f>100*S616</f>
        <v>24.1050842</v>
      </c>
      <c r="S616" s="35">
        <v>0.241050842</v>
      </c>
      <c r="T616" s="16"/>
      <c r="U616" s="37">
        <v>74438</v>
      </c>
      <c r="V616" s="37">
        <v>42937</v>
      </c>
      <c r="W616" s="37">
        <v>140</v>
      </c>
      <c r="X616" s="37">
        <v>3125</v>
      </c>
      <c r="Y616" s="37">
        <v>14846</v>
      </c>
      <c r="Z616" s="38">
        <f>100*Y616/$V616</f>
        <v>34.5762396068659</v>
      </c>
      <c r="AA616" s="37">
        <f>IF(Z616&gt;$V$8,1,0)</f>
        <v>0</v>
      </c>
      <c r="AB616" s="38">
        <f>IF($I616=Y$16,Z616,0)</f>
        <v>0</v>
      </c>
      <c r="AC616" s="37">
        <v>11721</v>
      </c>
      <c r="AD616" s="38">
        <f>100*AC616/$V616</f>
        <v>27.2981344760929</v>
      </c>
      <c r="AE616" s="37">
        <f>IF(AD616&gt;$V$8,1,0)</f>
        <v>0</v>
      </c>
      <c r="AF616" s="38">
        <f>IF($I616=AC$16,AD616,0)</f>
        <v>27.2981344760929</v>
      </c>
      <c r="AG616" s="37">
        <v>3097</v>
      </c>
      <c r="AH616" s="38">
        <f>100*AG616/$V616</f>
        <v>7.21289330880127</v>
      </c>
      <c r="AI616" s="37">
        <f>IF(AH616&gt;$V$8,1,0)</f>
        <v>0</v>
      </c>
      <c r="AJ616" s="38">
        <f>IF($I616=AG$16,AH616,0)</f>
        <v>0</v>
      </c>
      <c r="AK616" s="37">
        <v>10350</v>
      </c>
      <c r="AL616" s="38">
        <f>100*AK616/$V616</f>
        <v>24.1050841931202</v>
      </c>
      <c r="AM616" s="37">
        <f>IF(AL616&gt;$V$8,1,0)</f>
        <v>0</v>
      </c>
      <c r="AN616" s="38">
        <f>IF($I616=AK$16,AL616,0)</f>
        <v>0</v>
      </c>
      <c r="AO616" s="37">
        <v>1595</v>
      </c>
      <c r="AP616" s="38">
        <f>100*AO616/$V616</f>
        <v>3.71474485874654</v>
      </c>
      <c r="AQ616" s="37">
        <f>IF(AP616&gt;$V$8,1,0)</f>
        <v>0</v>
      </c>
      <c r="AR616" s="38">
        <f>IF($I616=AO$16,AP616,0)</f>
        <v>0</v>
      </c>
      <c r="AS616" s="37">
        <v>0</v>
      </c>
      <c r="AT616" s="38">
        <f>100*AS616/$V616</f>
        <v>0</v>
      </c>
      <c r="AU616" s="37">
        <f>IF(AT616&gt;$V$8,1,0)</f>
        <v>0</v>
      </c>
      <c r="AV616" s="38">
        <f>IF($I616=AS$16,AT616,0)</f>
        <v>0</v>
      </c>
      <c r="AW616" s="37">
        <v>0</v>
      </c>
      <c r="AX616" s="38">
        <f>100*AW616/$V616</f>
        <v>0</v>
      </c>
      <c r="AY616" s="37">
        <f>IF(AX616&gt;$V$8,1,0)</f>
        <v>0</v>
      </c>
      <c r="AZ616" s="38">
        <f>IF($I616=AW$16,AX616,0)</f>
        <v>0</v>
      </c>
      <c r="BA616" s="37">
        <v>0</v>
      </c>
      <c r="BB616" s="38">
        <f>100*BA616/$V616</f>
        <v>0</v>
      </c>
      <c r="BC616" s="37">
        <f>IF(BB616&gt;$V$8,1,0)</f>
        <v>0</v>
      </c>
      <c r="BD616" s="38">
        <f>IF($I616=BA$16,BB616,0)</f>
        <v>0</v>
      </c>
      <c r="BE616" s="37">
        <v>0</v>
      </c>
      <c r="BF616" s="38">
        <f>100*BE616/$V616</f>
        <v>0</v>
      </c>
      <c r="BG616" s="37">
        <f>IF(BF616&gt;$V$8,1,0)</f>
        <v>0</v>
      </c>
      <c r="BH616" s="38">
        <f>IF($I616=BE$16,BF616,0)</f>
        <v>0</v>
      </c>
      <c r="BI616" s="37">
        <v>0</v>
      </c>
      <c r="BJ616" s="38">
        <f>100*BI616/$V616</f>
        <v>0</v>
      </c>
      <c r="BK616" s="37">
        <f>IF(BJ616&gt;$V$8,1,0)</f>
        <v>0</v>
      </c>
      <c r="BL616" s="38">
        <f>IF($I616=BI$16,BJ616,0)</f>
        <v>0</v>
      </c>
      <c r="BM616" s="37">
        <v>0</v>
      </c>
      <c r="BN616" s="38">
        <f>100*BM616/$V616</f>
        <v>0</v>
      </c>
      <c r="BO616" s="37">
        <f>IF(BN616&gt;$V$8,1,0)</f>
        <v>0</v>
      </c>
      <c r="BP616" s="38">
        <f>IF($I616=BM$16,BN616,0)</f>
        <v>0</v>
      </c>
      <c r="BQ616" s="37">
        <v>0</v>
      </c>
      <c r="BR616" s="38">
        <f>100*BQ616/$V616</f>
        <v>0</v>
      </c>
      <c r="BS616" s="37">
        <f>IF(BR616&gt;$V$8,1,0)</f>
        <v>0</v>
      </c>
      <c r="BT616" s="38">
        <f>IF($I616=BQ$16,BR616,0)</f>
        <v>0</v>
      </c>
      <c r="BU616" s="37">
        <v>0</v>
      </c>
      <c r="BV616" s="38">
        <f>100*BU616/$V616</f>
        <v>0</v>
      </c>
      <c r="BW616" s="37">
        <f>IF(BV616&gt;$V$8,1,0)</f>
        <v>0</v>
      </c>
      <c r="BX616" s="38">
        <f>IF($I616=BU$16,BV616,0)</f>
        <v>0</v>
      </c>
      <c r="BY616" s="37">
        <v>0</v>
      </c>
      <c r="BZ616" s="37">
        <v>0</v>
      </c>
      <c r="CA616" s="16"/>
      <c r="CB616" s="20"/>
      <c r="CC616" s="21"/>
    </row>
    <row r="617" ht="15.75" customHeight="1">
      <c r="A617" t="s" s="32">
        <v>1356</v>
      </c>
      <c r="B617" t="s" s="71">
        <f>_xlfn.IFS(H617=0,F617,K617=1,I617,L617=1,Q617)</f>
        <v>5</v>
      </c>
      <c r="C617" s="72">
        <f>_xlfn.IFS(H617=0,G617,K617=1,J617,L617=1,R617)</f>
        <v>34.5256921397866</v>
      </c>
      <c r="D617" t="s" s="73">
        <v>1001</v>
      </c>
      <c r="E617" s="25"/>
      <c r="F617" t="s" s="74">
        <v>5</v>
      </c>
      <c r="G617" s="75">
        <f>Z617</f>
        <v>34.5256921397866</v>
      </c>
      <c r="H617" s="76">
        <f>K617+L617</f>
        <v>0</v>
      </c>
      <c r="I617" t="s" s="77">
        <v>9</v>
      </c>
      <c r="J617" s="75">
        <f>AF617</f>
        <v>34.2495044212308</v>
      </c>
      <c r="K617" s="25"/>
      <c r="L617" s="25"/>
      <c r="M617" s="25"/>
      <c r="N617" s="25"/>
      <c r="O617" t="s" s="73">
        <v>1357</v>
      </c>
      <c r="P617" t="s" s="73">
        <v>1356</v>
      </c>
      <c r="Q617" t="s" s="78">
        <v>17</v>
      </c>
      <c r="R617" s="79">
        <f>100*S617</f>
        <v>18.2595719</v>
      </c>
      <c r="S617" s="80">
        <v>0.182595719</v>
      </c>
      <c r="T617" s="28"/>
      <c r="U617" s="29">
        <v>71994</v>
      </c>
      <c r="V617" s="29">
        <v>44897</v>
      </c>
      <c r="W617" s="29">
        <v>144</v>
      </c>
      <c r="X617" s="29">
        <v>124</v>
      </c>
      <c r="Y617" s="29">
        <v>15501</v>
      </c>
      <c r="Z617" s="31">
        <f>100*Y617/$V617</f>
        <v>34.5256921397866</v>
      </c>
      <c r="AA617" s="29">
        <f>IF(Z617&gt;$V$8,1,0)</f>
        <v>0</v>
      </c>
      <c r="AB617" s="31">
        <f>IF($I617=Y$16,Z617,0)</f>
        <v>0</v>
      </c>
      <c r="AC617" s="29">
        <v>15377</v>
      </c>
      <c r="AD617" s="31">
        <f>100*AC617/$V617</f>
        <v>34.2495044212308</v>
      </c>
      <c r="AE617" s="29">
        <f>IF(AD617&gt;$V$8,1,0)</f>
        <v>0</v>
      </c>
      <c r="AF617" s="31">
        <f>IF($I617=AC$16,AD617,0)</f>
        <v>34.2495044212308</v>
      </c>
      <c r="AG617" s="29">
        <v>3386</v>
      </c>
      <c r="AH617" s="31">
        <f>100*AG617/$V617</f>
        <v>7.54170657282224</v>
      </c>
      <c r="AI617" s="29">
        <f>IF(AH617&gt;$V$8,1,0)</f>
        <v>0</v>
      </c>
      <c r="AJ617" s="31">
        <f>IF($I617=AG$16,AH617,0)</f>
        <v>0</v>
      </c>
      <c r="AK617" s="29">
        <v>8198</v>
      </c>
      <c r="AL617" s="31">
        <f>100*AK617/$V617</f>
        <v>18.2595719090362</v>
      </c>
      <c r="AM617" s="29">
        <f>IF(AL617&gt;$V$8,1,0)</f>
        <v>0</v>
      </c>
      <c r="AN617" s="31">
        <f>IF($I617=AK$16,AL617,0)</f>
        <v>0</v>
      </c>
      <c r="AO617" s="29">
        <v>1647</v>
      </c>
      <c r="AP617" s="31">
        <f>100*AO617/$V617</f>
        <v>3.66839655210816</v>
      </c>
      <c r="AQ617" s="29">
        <f>IF(AP617&gt;$V$8,1,0)</f>
        <v>0</v>
      </c>
      <c r="AR617" s="31">
        <f>IF($I617=AO$16,AP617,0)</f>
        <v>0</v>
      </c>
      <c r="AS617" s="29">
        <v>0</v>
      </c>
      <c r="AT617" s="31">
        <f>100*AS617/$V617</f>
        <v>0</v>
      </c>
      <c r="AU617" s="29">
        <f>IF(AT617&gt;$V$8,1,0)</f>
        <v>0</v>
      </c>
      <c r="AV617" s="31">
        <f>IF($I617=AS$16,AT617,0)</f>
        <v>0</v>
      </c>
      <c r="AW617" s="29">
        <v>0</v>
      </c>
      <c r="AX617" s="31">
        <f>100*AW617/$V617</f>
        <v>0</v>
      </c>
      <c r="AY617" s="29">
        <f>IF(AX617&gt;$V$8,1,0)</f>
        <v>0</v>
      </c>
      <c r="AZ617" s="31">
        <f>IF($I617=AW$16,AX617,0)</f>
        <v>0</v>
      </c>
      <c r="BA617" s="29">
        <v>0</v>
      </c>
      <c r="BB617" s="31">
        <f>100*BA617/$V617</f>
        <v>0</v>
      </c>
      <c r="BC617" s="29">
        <f>IF(BB617&gt;$V$8,1,0)</f>
        <v>0</v>
      </c>
      <c r="BD617" s="31">
        <f>IF($I617=BA$16,BB617,0)</f>
        <v>0</v>
      </c>
      <c r="BE617" s="29">
        <v>0</v>
      </c>
      <c r="BF617" s="31">
        <f>100*BE617/$V617</f>
        <v>0</v>
      </c>
      <c r="BG617" s="29">
        <f>IF(BF617&gt;$V$8,1,0)</f>
        <v>0</v>
      </c>
      <c r="BH617" s="31">
        <f>IF($I617=BE$16,BF617,0)</f>
        <v>0</v>
      </c>
      <c r="BI617" s="29">
        <v>0</v>
      </c>
      <c r="BJ617" s="31">
        <f>100*BI617/$V617</f>
        <v>0</v>
      </c>
      <c r="BK617" s="29">
        <f>IF(BJ617&gt;$V$8,1,0)</f>
        <v>0</v>
      </c>
      <c r="BL617" s="31">
        <f>IF($I617=BI$16,BJ617,0)</f>
        <v>0</v>
      </c>
      <c r="BM617" s="29">
        <v>0</v>
      </c>
      <c r="BN617" s="31">
        <f>100*BM617/$V617</f>
        <v>0</v>
      </c>
      <c r="BO617" s="29">
        <f>IF(BN617&gt;$V$8,1,0)</f>
        <v>0</v>
      </c>
      <c r="BP617" s="31">
        <f>IF($I617=BM$16,BN617,0)</f>
        <v>0</v>
      </c>
      <c r="BQ617" s="29">
        <v>0</v>
      </c>
      <c r="BR617" s="31">
        <f>100*BQ617/$V617</f>
        <v>0</v>
      </c>
      <c r="BS617" s="29">
        <f>IF(BR617&gt;$V$8,1,0)</f>
        <v>0</v>
      </c>
      <c r="BT617" s="31">
        <f>IF($I617=BQ$16,BR617,0)</f>
        <v>0</v>
      </c>
      <c r="BU617" s="29">
        <v>0</v>
      </c>
      <c r="BV617" s="31">
        <f>100*BU617/$V617</f>
        <v>0</v>
      </c>
      <c r="BW617" s="29">
        <f>IF(BV617&gt;$V$8,1,0)</f>
        <v>0</v>
      </c>
      <c r="BX617" s="31">
        <f>IF($I617=BU$16,BV617,0)</f>
        <v>0</v>
      </c>
      <c r="BY617" s="29">
        <v>224</v>
      </c>
      <c r="BZ617" s="29">
        <v>0</v>
      </c>
      <c r="CA617" s="28"/>
      <c r="CB617" s="20"/>
      <c r="CC617" s="21"/>
    </row>
    <row r="618" ht="15.75" customHeight="1">
      <c r="A618" t="s" s="32">
        <v>1358</v>
      </c>
      <c r="B618" t="s" s="71">
        <f>_xlfn.IFS(H618=0,F618,K618=1,I618,L618=1,Q618)</f>
        <v>25</v>
      </c>
      <c r="C618" s="72">
        <f>_xlfn.IFS(H618=0,G618,K618=1,J618,L618=1,R618)</f>
        <v>34.5242902957596</v>
      </c>
      <c r="D618" t="s" s="68">
        <v>1001</v>
      </c>
      <c r="E618" s="13"/>
      <c r="F618" t="s" s="74">
        <v>25</v>
      </c>
      <c r="G618" s="81">
        <f>AT618</f>
        <v>34.5242902957596</v>
      </c>
      <c r="H618" s="82">
        <f>K618+L618</f>
        <v>0</v>
      </c>
      <c r="I618" t="s" s="77">
        <v>9</v>
      </c>
      <c r="J618" s="81">
        <f>AF618</f>
        <v>30.3432711723483</v>
      </c>
      <c r="K618" s="13"/>
      <c r="L618" s="13"/>
      <c r="M618" s="13"/>
      <c r="N618" s="13"/>
      <c r="O618" t="s" s="68">
        <v>1359</v>
      </c>
      <c r="P618" t="s" s="68">
        <v>1358</v>
      </c>
      <c r="Q618" t="s" s="78">
        <v>5</v>
      </c>
      <c r="R618" s="83">
        <f>100*S618</f>
        <v>13.9707804</v>
      </c>
      <c r="S618" s="35">
        <v>0.139707804</v>
      </c>
      <c r="T618" s="16"/>
      <c r="U618" s="37">
        <v>75925</v>
      </c>
      <c r="V618" s="37">
        <v>42095</v>
      </c>
      <c r="W618" s="37">
        <v>115</v>
      </c>
      <c r="X618" s="37">
        <v>1760</v>
      </c>
      <c r="Y618" s="37">
        <v>5881</v>
      </c>
      <c r="Z618" s="38">
        <f>100*Y618/$V618</f>
        <v>13.9707803777171</v>
      </c>
      <c r="AA618" s="37">
        <f>IF(Z618&gt;$V$8,1,0)</f>
        <v>0</v>
      </c>
      <c r="AB618" s="38">
        <f>IF($I618=Y$16,Z618,0)</f>
        <v>0</v>
      </c>
      <c r="AC618" s="37">
        <v>12773</v>
      </c>
      <c r="AD618" s="38">
        <f>100*AC618/$V618</f>
        <v>30.3432711723483</v>
      </c>
      <c r="AE618" s="37">
        <f>IF(AD618&gt;$V$8,1,0)</f>
        <v>0</v>
      </c>
      <c r="AF618" s="38">
        <f>IF($I618=AC$16,AD618,0)</f>
        <v>30.3432711723483</v>
      </c>
      <c r="AG618" s="37">
        <v>2583</v>
      </c>
      <c r="AH618" s="38">
        <f>100*AG618/$V618</f>
        <v>6.13612067941561</v>
      </c>
      <c r="AI618" s="37">
        <f>IF(AH618&gt;$V$8,1,0)</f>
        <v>0</v>
      </c>
      <c r="AJ618" s="38">
        <f>IF($I618=AG$16,AH618,0)</f>
        <v>0</v>
      </c>
      <c r="AK618" s="37">
        <v>3781</v>
      </c>
      <c r="AL618" s="38">
        <f>100*AK618/$V618</f>
        <v>8.982064378192179</v>
      </c>
      <c r="AM618" s="37">
        <f>IF(AL618&gt;$V$8,1,0)</f>
        <v>0</v>
      </c>
      <c r="AN618" s="38">
        <f>IF($I618=AK$16,AL618,0)</f>
        <v>0</v>
      </c>
      <c r="AO618" s="18">
        <v>1275</v>
      </c>
      <c r="AP618" s="38">
        <f>100*AO618/$V618</f>
        <v>3.02886328542582</v>
      </c>
      <c r="AQ618" s="37">
        <f>IF(AP618&gt;$V$8,1,0)</f>
        <v>0</v>
      </c>
      <c r="AR618" s="38">
        <f>IF($I618=AO$16,AP618,0)</f>
        <v>0</v>
      </c>
      <c r="AS618" s="37">
        <v>14533</v>
      </c>
      <c r="AT618" s="38">
        <f>100*AS618/$V618</f>
        <v>34.5242902957596</v>
      </c>
      <c r="AU618" s="37">
        <f>IF(AT618&gt;$V$8,1,0)</f>
        <v>0</v>
      </c>
      <c r="AV618" s="38">
        <f>IF($I618=AS$16,AT618,0)</f>
        <v>0</v>
      </c>
      <c r="AW618" s="37">
        <v>0</v>
      </c>
      <c r="AX618" s="38">
        <f>100*AW618/$V618</f>
        <v>0</v>
      </c>
      <c r="AY618" s="37">
        <f>IF(AX618&gt;$V$8,1,0)</f>
        <v>0</v>
      </c>
      <c r="AZ618" s="38">
        <f>IF($I618=AW$16,AX618,0)</f>
        <v>0</v>
      </c>
      <c r="BA618" s="37">
        <v>0</v>
      </c>
      <c r="BB618" s="38">
        <f>100*BA618/$V618</f>
        <v>0</v>
      </c>
      <c r="BC618" s="37">
        <f>IF(BB618&gt;$V$8,1,0)</f>
        <v>0</v>
      </c>
      <c r="BD618" s="38">
        <f>IF($I618=BA$16,BB618,0)</f>
        <v>0</v>
      </c>
      <c r="BE618" s="37">
        <v>0</v>
      </c>
      <c r="BF618" s="38">
        <f>100*BE618/$V618</f>
        <v>0</v>
      </c>
      <c r="BG618" s="37">
        <f>IF(BF618&gt;$V$8,1,0)</f>
        <v>0</v>
      </c>
      <c r="BH618" s="38">
        <f>IF($I618=BE$16,BF618,0)</f>
        <v>0</v>
      </c>
      <c r="BI618" s="37">
        <v>0</v>
      </c>
      <c r="BJ618" s="38">
        <f>100*BI618/$V618</f>
        <v>0</v>
      </c>
      <c r="BK618" s="37">
        <f>IF(BJ618&gt;$V$8,1,0)</f>
        <v>0</v>
      </c>
      <c r="BL618" s="38">
        <f>IF($I618=BI$16,BJ618,0)</f>
        <v>0</v>
      </c>
      <c r="BM618" s="37">
        <v>0</v>
      </c>
      <c r="BN618" s="38">
        <f>100*BM618/$V618</f>
        <v>0</v>
      </c>
      <c r="BO618" s="37">
        <f>IF(BN618&gt;$V$8,1,0)</f>
        <v>0</v>
      </c>
      <c r="BP618" s="38">
        <f>IF($I618=BM$16,BN618,0)</f>
        <v>0</v>
      </c>
      <c r="BQ618" s="37">
        <v>0</v>
      </c>
      <c r="BR618" s="38">
        <f>100*BQ618/$V618</f>
        <v>0</v>
      </c>
      <c r="BS618" s="37">
        <f>IF(BR618&gt;$V$8,1,0)</f>
        <v>0</v>
      </c>
      <c r="BT618" s="38">
        <f>IF($I618=BQ$16,BR618,0)</f>
        <v>0</v>
      </c>
      <c r="BU618" s="37">
        <v>0</v>
      </c>
      <c r="BV618" s="38">
        <f>100*BU618/$V618</f>
        <v>0</v>
      </c>
      <c r="BW618" s="37">
        <f>IF(BV618&gt;$V$8,1,0)</f>
        <v>0</v>
      </c>
      <c r="BX618" s="38">
        <f>IF($I618=BU$16,BV618,0)</f>
        <v>0</v>
      </c>
      <c r="BY618" s="37">
        <v>405</v>
      </c>
      <c r="BZ618" s="37">
        <v>0</v>
      </c>
      <c r="CA618" s="16"/>
      <c r="CB618" s="20"/>
      <c r="CC618" s="21"/>
    </row>
    <row r="619" ht="15.75" customHeight="1">
      <c r="A619" t="s" s="32">
        <v>1360</v>
      </c>
      <c r="B619" t="s" s="71">
        <f>_xlfn.IFS(H619=0,F619,K619=1,I619,L619=1,Q619)</f>
        <v>13</v>
      </c>
      <c r="C619" s="72">
        <f>_xlfn.IFS(H619=0,G619,K619=1,J619,L619=1,R619)</f>
        <v>34.4032744506678</v>
      </c>
      <c r="D619" t="s" s="73">
        <v>1001</v>
      </c>
      <c r="E619" s="25"/>
      <c r="F619" t="s" s="74">
        <v>13</v>
      </c>
      <c r="G619" s="75">
        <f>AH619</f>
        <v>34.4032744506678</v>
      </c>
      <c r="H619" s="76">
        <f>K619+L619</f>
        <v>0</v>
      </c>
      <c r="I619" t="s" s="77">
        <v>5</v>
      </c>
      <c r="J619" s="75">
        <f>AB619</f>
        <v>31.0728134424817</v>
      </c>
      <c r="K619" s="25"/>
      <c r="L619" s="25"/>
      <c r="M619" s="25"/>
      <c r="N619" s="25"/>
      <c r="O619" t="s" s="73">
        <v>1361</v>
      </c>
      <c r="P619" t="s" s="73">
        <v>1360</v>
      </c>
      <c r="Q619" t="s" s="78">
        <v>9</v>
      </c>
      <c r="R619" s="79">
        <f>100*S619</f>
        <v>15.0904782</v>
      </c>
      <c r="S619" s="80">
        <v>0.150904782</v>
      </c>
      <c r="T619" s="28"/>
      <c r="U619" s="29">
        <v>69965</v>
      </c>
      <c r="V619" s="29">
        <v>46420</v>
      </c>
      <c r="W619" s="29">
        <v>130</v>
      </c>
      <c r="X619" s="29">
        <v>1546</v>
      </c>
      <c r="Y619" s="29">
        <v>14424</v>
      </c>
      <c r="Z619" s="31">
        <f>100*Y619/$V619</f>
        <v>31.0728134424817</v>
      </c>
      <c r="AA619" s="29">
        <f>IF(Z619&gt;$V$8,1,0)</f>
        <v>0</v>
      </c>
      <c r="AB619" s="31">
        <f>IF($I619=Y$16,Z619,0)</f>
        <v>31.0728134424817</v>
      </c>
      <c r="AC619" s="29">
        <v>7005</v>
      </c>
      <c r="AD619" s="31">
        <f>100*AC619/$V619</f>
        <v>15.090478242137</v>
      </c>
      <c r="AE619" s="29">
        <f>IF(AD619&gt;$V$8,1,0)</f>
        <v>0</v>
      </c>
      <c r="AF619" s="31">
        <f>IF($I619=AC$16,AD619,0)</f>
        <v>0</v>
      </c>
      <c r="AG619" s="29">
        <v>15970</v>
      </c>
      <c r="AH619" s="31">
        <f>100*AG619/$V619</f>
        <v>34.4032744506678</v>
      </c>
      <c r="AI619" s="29">
        <f>IF(AH619&gt;$V$8,1,0)</f>
        <v>0</v>
      </c>
      <c r="AJ619" s="31">
        <f>IF($I619=AG$16,AH619,0)</f>
        <v>0</v>
      </c>
      <c r="AK619" s="29">
        <v>6151</v>
      </c>
      <c r="AL619" s="31">
        <f>100*AK619/$V619</f>
        <v>13.2507539853511</v>
      </c>
      <c r="AM619" s="29">
        <f>IF(AL619&gt;$V$8,1,0)</f>
        <v>0</v>
      </c>
      <c r="AN619" s="31">
        <f>IF($I619=AK$16,AL619,0)</f>
        <v>0</v>
      </c>
      <c r="AO619" s="29">
        <v>2403</v>
      </c>
      <c r="AP619" s="31">
        <f>100*AO619/$V619</f>
        <v>5.17664799655321</v>
      </c>
      <c r="AQ619" s="29">
        <f>IF(AP619&gt;$V$8,1,0)</f>
        <v>0</v>
      </c>
      <c r="AR619" s="31">
        <f>IF($I619=AO$16,AP619,0)</f>
        <v>0</v>
      </c>
      <c r="AS619" s="29">
        <v>0</v>
      </c>
      <c r="AT619" s="31">
        <f>100*AS619/$V619</f>
        <v>0</v>
      </c>
      <c r="AU619" s="29">
        <f>IF(AT619&gt;$V$8,1,0)</f>
        <v>0</v>
      </c>
      <c r="AV619" s="31">
        <f>IF($I619=AS$16,AT619,0)</f>
        <v>0</v>
      </c>
      <c r="AW619" s="29">
        <v>0</v>
      </c>
      <c r="AX619" s="31">
        <f>100*AW619/$V619</f>
        <v>0</v>
      </c>
      <c r="AY619" s="29">
        <f>IF(AX619&gt;$V$8,1,0)</f>
        <v>0</v>
      </c>
      <c r="AZ619" s="31">
        <f>IF($I619=AW$16,AX619,0)</f>
        <v>0</v>
      </c>
      <c r="BA619" s="29">
        <v>0</v>
      </c>
      <c r="BB619" s="31">
        <f>100*BA619/$V619</f>
        <v>0</v>
      </c>
      <c r="BC619" s="29">
        <f>IF(BB619&gt;$V$8,1,0)</f>
        <v>0</v>
      </c>
      <c r="BD619" s="31">
        <f>IF($I619=BA$16,BB619,0)</f>
        <v>0</v>
      </c>
      <c r="BE619" s="29">
        <v>0</v>
      </c>
      <c r="BF619" s="31">
        <f>100*BE619/$V619</f>
        <v>0</v>
      </c>
      <c r="BG619" s="29">
        <f>IF(BF619&gt;$V$8,1,0)</f>
        <v>0</v>
      </c>
      <c r="BH619" s="31">
        <f>IF($I619=BE$16,BF619,0)</f>
        <v>0</v>
      </c>
      <c r="BI619" s="29">
        <v>0</v>
      </c>
      <c r="BJ619" s="31">
        <f>100*BI619/$V619</f>
        <v>0</v>
      </c>
      <c r="BK619" s="29">
        <f>IF(BJ619&gt;$V$8,1,0)</f>
        <v>0</v>
      </c>
      <c r="BL619" s="31">
        <f>IF($I619=BI$16,BJ619,0)</f>
        <v>0</v>
      </c>
      <c r="BM619" s="29">
        <v>0</v>
      </c>
      <c r="BN619" s="31">
        <f>100*BM619/$V619</f>
        <v>0</v>
      </c>
      <c r="BO619" s="29">
        <f>IF(BN619&gt;$V$8,1,0)</f>
        <v>0</v>
      </c>
      <c r="BP619" s="31">
        <f>IF($I619=BM$16,BN619,0)</f>
        <v>0</v>
      </c>
      <c r="BQ619" s="29">
        <v>0</v>
      </c>
      <c r="BR619" s="31">
        <f>100*BQ619/$V619</f>
        <v>0</v>
      </c>
      <c r="BS619" s="29">
        <f>IF(BR619&gt;$V$8,1,0)</f>
        <v>0</v>
      </c>
      <c r="BT619" s="31">
        <f>IF($I619=BQ$16,BR619,0)</f>
        <v>0</v>
      </c>
      <c r="BU619" s="29">
        <v>0</v>
      </c>
      <c r="BV619" s="31">
        <f>100*BU619/$V619</f>
        <v>0</v>
      </c>
      <c r="BW619" s="29">
        <f>IF(BV619&gt;$V$8,1,0)</f>
        <v>0</v>
      </c>
      <c r="BX619" s="31">
        <f>IF($I619=BU$16,BV619,0)</f>
        <v>0</v>
      </c>
      <c r="BY619" s="29">
        <v>812</v>
      </c>
      <c r="BZ619" s="29">
        <v>0</v>
      </c>
      <c r="CA619" s="28"/>
      <c r="CB619" s="20"/>
      <c r="CC619" s="21"/>
    </row>
    <row r="620" ht="15.75" customHeight="1">
      <c r="A620" t="s" s="32">
        <v>1362</v>
      </c>
      <c r="B620" t="s" s="71">
        <f>_xlfn.IFS(H620=0,F620,K620=1,I620,L620=1,Q620)</f>
        <v>5</v>
      </c>
      <c r="C620" s="72">
        <f>_xlfn.IFS(H620=0,G620,K620=1,J620,L620=1,R620)</f>
        <v>34.3900256020648</v>
      </c>
      <c r="D620" t="s" s="68">
        <v>1001</v>
      </c>
      <c r="E620" s="13"/>
      <c r="F620" t="s" s="74">
        <v>5</v>
      </c>
      <c r="G620" s="81">
        <f>Z620</f>
        <v>34.3900256020648</v>
      </c>
      <c r="H620" s="82">
        <f>K620+L620</f>
        <v>0</v>
      </c>
      <c r="I620" t="s" s="77">
        <v>9</v>
      </c>
      <c r="J620" s="81">
        <f>AF620</f>
        <v>31.971358990904</v>
      </c>
      <c r="K620" s="13"/>
      <c r="L620" s="13"/>
      <c r="M620" s="13"/>
      <c r="N620" s="13"/>
      <c r="O620" t="s" s="68">
        <v>1363</v>
      </c>
      <c r="P620" t="s" s="68">
        <v>1362</v>
      </c>
      <c r="Q620" t="s" s="78">
        <v>17</v>
      </c>
      <c r="R620" s="83">
        <f>100*S620</f>
        <v>20.4108819</v>
      </c>
      <c r="S620" s="35">
        <v>0.204108819</v>
      </c>
      <c r="T620" s="16"/>
      <c r="U620" s="37">
        <v>76296</v>
      </c>
      <c r="V620" s="37">
        <v>48043</v>
      </c>
      <c r="W620" s="37">
        <v>195</v>
      </c>
      <c r="X620" s="37">
        <v>1162</v>
      </c>
      <c r="Y620" s="37">
        <v>16522</v>
      </c>
      <c r="Z620" s="38">
        <f>100*Y620/$V620</f>
        <v>34.3900256020648</v>
      </c>
      <c r="AA620" s="37">
        <f>IF(Z620&gt;$V$8,1,0)</f>
        <v>0</v>
      </c>
      <c r="AB620" s="38">
        <f>IF($I620=Y$16,Z620,0)</f>
        <v>0</v>
      </c>
      <c r="AC620" s="37">
        <v>15360</v>
      </c>
      <c r="AD620" s="38">
        <f>100*AC620/$V620</f>
        <v>31.971358990904</v>
      </c>
      <c r="AE620" s="37">
        <f>IF(AD620&gt;$V$8,1,0)</f>
        <v>0</v>
      </c>
      <c r="AF620" s="38">
        <f>IF($I620=AC$16,AD620,0)</f>
        <v>31.971358990904</v>
      </c>
      <c r="AG620" s="37">
        <v>3561</v>
      </c>
      <c r="AH620" s="38">
        <f>100*AG620/$V620</f>
        <v>7.41210998480528</v>
      </c>
      <c r="AI620" s="37">
        <f>IF(AH620&gt;$V$8,1,0)</f>
        <v>0</v>
      </c>
      <c r="AJ620" s="38">
        <f>IF($I620=AG$16,AH620,0)</f>
        <v>0</v>
      </c>
      <c r="AK620" s="37">
        <v>9806</v>
      </c>
      <c r="AL620" s="38">
        <f>100*AK620/$V620</f>
        <v>20.4108819182815</v>
      </c>
      <c r="AM620" s="37">
        <f>IF(AL620&gt;$V$8,1,0)</f>
        <v>0</v>
      </c>
      <c r="AN620" s="38">
        <f>IF($I620=AK$16,AL620,0)</f>
        <v>0</v>
      </c>
      <c r="AO620" s="37">
        <v>2794</v>
      </c>
      <c r="AP620" s="38">
        <f>100*AO620/$V620</f>
        <v>5.81562350394438</v>
      </c>
      <c r="AQ620" s="37">
        <f>IF(AP620&gt;$V$8,1,0)</f>
        <v>0</v>
      </c>
      <c r="AR620" s="38">
        <f>IF($I620=AO$16,AP620,0)</f>
        <v>0</v>
      </c>
      <c r="AS620" s="37">
        <v>0</v>
      </c>
      <c r="AT620" s="38">
        <f>100*AS620/$V620</f>
        <v>0</v>
      </c>
      <c r="AU620" s="37">
        <f>IF(AT620&gt;$V$8,1,0)</f>
        <v>0</v>
      </c>
      <c r="AV620" s="38">
        <f>IF($I620=AS$16,AT620,0)</f>
        <v>0</v>
      </c>
      <c r="AW620" s="37">
        <v>0</v>
      </c>
      <c r="AX620" s="38">
        <f>100*AW620/$V620</f>
        <v>0</v>
      </c>
      <c r="AY620" s="37">
        <f>IF(AX620&gt;$V$8,1,0)</f>
        <v>0</v>
      </c>
      <c r="AZ620" s="38">
        <f>IF($I620=AW$16,AX620,0)</f>
        <v>0</v>
      </c>
      <c r="BA620" s="37">
        <v>0</v>
      </c>
      <c r="BB620" s="38">
        <f>100*BA620/$V620</f>
        <v>0</v>
      </c>
      <c r="BC620" s="37">
        <f>IF(BB620&gt;$V$8,1,0)</f>
        <v>0</v>
      </c>
      <c r="BD620" s="38">
        <f>IF($I620=BA$16,BB620,0)</f>
        <v>0</v>
      </c>
      <c r="BE620" s="37">
        <v>0</v>
      </c>
      <c r="BF620" s="38">
        <f>100*BE620/$V620</f>
        <v>0</v>
      </c>
      <c r="BG620" s="37">
        <f>IF(BF620&gt;$V$8,1,0)</f>
        <v>0</v>
      </c>
      <c r="BH620" s="38">
        <f>IF($I620=BE$16,BF620,0)</f>
        <v>0</v>
      </c>
      <c r="BI620" s="37">
        <v>0</v>
      </c>
      <c r="BJ620" s="38">
        <f>100*BI620/$V620</f>
        <v>0</v>
      </c>
      <c r="BK620" s="37">
        <f>IF(BJ620&gt;$V$8,1,0)</f>
        <v>0</v>
      </c>
      <c r="BL620" s="38">
        <f>IF($I620=BI$16,BJ620,0)</f>
        <v>0</v>
      </c>
      <c r="BM620" s="37">
        <v>0</v>
      </c>
      <c r="BN620" s="38">
        <f>100*BM620/$V620</f>
        <v>0</v>
      </c>
      <c r="BO620" s="37">
        <f>IF(BN620&gt;$V$8,1,0)</f>
        <v>0</v>
      </c>
      <c r="BP620" s="38">
        <f>IF($I620=BM$16,BN620,0)</f>
        <v>0</v>
      </c>
      <c r="BQ620" s="37">
        <v>0</v>
      </c>
      <c r="BR620" s="38">
        <f>100*BQ620/$V620</f>
        <v>0</v>
      </c>
      <c r="BS620" s="37">
        <f>IF(BR620&gt;$V$8,1,0)</f>
        <v>0</v>
      </c>
      <c r="BT620" s="38">
        <f>IF($I620=BQ$16,BR620,0)</f>
        <v>0</v>
      </c>
      <c r="BU620" s="37">
        <v>0</v>
      </c>
      <c r="BV620" s="38">
        <f>100*BU620/$V620</f>
        <v>0</v>
      </c>
      <c r="BW620" s="37">
        <f>IF(BV620&gt;$V$8,1,0)</f>
        <v>0</v>
      </c>
      <c r="BX620" s="38">
        <f>IF($I620=BU$16,BV620,0)</f>
        <v>0</v>
      </c>
      <c r="BY620" s="37">
        <v>187</v>
      </c>
      <c r="BZ620" s="37">
        <v>0</v>
      </c>
      <c r="CA620" s="16"/>
      <c r="CB620" s="20"/>
      <c r="CC620" s="21"/>
    </row>
    <row r="621" ht="19.95" customHeight="1">
      <c r="A621" t="s" s="32">
        <v>1364</v>
      </c>
      <c r="B621" t="s" s="71">
        <f>_xlfn.IFS(H621=0,F621,K621=1,I621,L621=1,Q621)</f>
        <v>5</v>
      </c>
      <c r="C621" s="72">
        <f>_xlfn.IFS(H621=0,G621,K621=1,J621,L621=1,R621)</f>
        <v>34.2942460089583</v>
      </c>
      <c r="D621" t="s" s="73">
        <v>1001</v>
      </c>
      <c r="E621" s="25"/>
      <c r="F621" t="s" s="74">
        <v>5</v>
      </c>
      <c r="G621" s="75">
        <f>Z621</f>
        <v>34.2942460089583</v>
      </c>
      <c r="H621" s="76">
        <f>K621+L621</f>
        <v>0</v>
      </c>
      <c r="I621" t="s" s="77">
        <v>9</v>
      </c>
      <c r="J621" s="75">
        <f>AF621</f>
        <v>30.2515217640979</v>
      </c>
      <c r="K621" s="25"/>
      <c r="L621" s="25"/>
      <c r="M621" s="25"/>
      <c r="N621" s="25"/>
      <c r="O621" t="s" s="73">
        <v>1365</v>
      </c>
      <c r="P621" t="s" s="73">
        <v>1364</v>
      </c>
      <c r="Q621" t="s" s="78">
        <v>17</v>
      </c>
      <c r="R621" s="79">
        <f>100*S621</f>
        <v>17.918533</v>
      </c>
      <c r="S621" s="80">
        <v>0.17918533</v>
      </c>
      <c r="T621" s="28"/>
      <c r="U621" s="29">
        <v>77600</v>
      </c>
      <c r="V621" s="29">
        <v>52242</v>
      </c>
      <c r="W621" s="29">
        <v>119</v>
      </c>
      <c r="X621" s="29">
        <v>2112</v>
      </c>
      <c r="Y621" s="29">
        <v>17916</v>
      </c>
      <c r="Z621" s="31">
        <f>100*Y621/$V621</f>
        <v>34.2942460089583</v>
      </c>
      <c r="AA621" s="29">
        <f>IF(Z621&gt;$V$8,1,0)</f>
        <v>0</v>
      </c>
      <c r="AB621" s="31">
        <f>IF($I621=Y$16,Z621,0)</f>
        <v>0</v>
      </c>
      <c r="AC621" s="29">
        <v>15804</v>
      </c>
      <c r="AD621" s="31">
        <f>100*AC621/$V621</f>
        <v>30.2515217640979</v>
      </c>
      <c r="AE621" s="29">
        <f>IF(AD621&gt;$V$8,1,0)</f>
        <v>0</v>
      </c>
      <c r="AF621" s="31">
        <f>IF($I621=AC$16,AD621,0)</f>
        <v>30.2515217640979</v>
      </c>
      <c r="AG621" s="29">
        <v>5551</v>
      </c>
      <c r="AH621" s="31">
        <f>100*AG621/$V621</f>
        <v>10.6255503234945</v>
      </c>
      <c r="AI621" s="29">
        <f>IF(AH621&gt;$V$8,1,0)</f>
        <v>0</v>
      </c>
      <c r="AJ621" s="31">
        <f>IF($I621=AG$16,AH621,0)</f>
        <v>0</v>
      </c>
      <c r="AK621" s="29">
        <v>9361</v>
      </c>
      <c r="AL621" s="31">
        <f>100*AK621/$V621</f>
        <v>17.9185329811263</v>
      </c>
      <c r="AM621" s="29">
        <f>IF(AL621&gt;$V$8,1,0)</f>
        <v>0</v>
      </c>
      <c r="AN621" s="31">
        <f>IF($I621=AK$16,AL621,0)</f>
        <v>0</v>
      </c>
      <c r="AO621" s="29">
        <v>2925</v>
      </c>
      <c r="AP621" s="31">
        <f>100*AO621/$V621</f>
        <v>5.59894337889055</v>
      </c>
      <c r="AQ621" s="29">
        <f>IF(AP621&gt;$V$8,1,0)</f>
        <v>0</v>
      </c>
      <c r="AR621" s="31">
        <f>IF($I621=AO$16,AP621,0)</f>
        <v>0</v>
      </c>
      <c r="AS621" s="29">
        <v>0</v>
      </c>
      <c r="AT621" s="31">
        <f>100*AS621/$V621</f>
        <v>0</v>
      </c>
      <c r="AU621" s="29">
        <f>IF(AT621&gt;$V$8,1,0)</f>
        <v>0</v>
      </c>
      <c r="AV621" s="31">
        <f>IF($I621=AS$16,AT621,0)</f>
        <v>0</v>
      </c>
      <c r="AW621" s="29">
        <v>0</v>
      </c>
      <c r="AX621" s="31">
        <f>100*AW621/$V621</f>
        <v>0</v>
      </c>
      <c r="AY621" s="29">
        <f>IF(AX621&gt;$V$8,1,0)</f>
        <v>0</v>
      </c>
      <c r="AZ621" s="31">
        <f>IF($I621=AW$16,AX621,0)</f>
        <v>0</v>
      </c>
      <c r="BA621" s="29">
        <v>0</v>
      </c>
      <c r="BB621" s="31">
        <f>100*BA621/$V621</f>
        <v>0</v>
      </c>
      <c r="BC621" s="29">
        <f>IF(BB621&gt;$V$8,1,0)</f>
        <v>0</v>
      </c>
      <c r="BD621" s="31">
        <f>IF($I621=BA$16,BB621,0)</f>
        <v>0</v>
      </c>
      <c r="BE621" s="29">
        <v>0</v>
      </c>
      <c r="BF621" s="31">
        <f>100*BE621/$V621</f>
        <v>0</v>
      </c>
      <c r="BG621" s="29">
        <f>IF(BF621&gt;$V$8,1,0)</f>
        <v>0</v>
      </c>
      <c r="BH621" s="31">
        <f>IF($I621=BE$16,BF621,0)</f>
        <v>0</v>
      </c>
      <c r="BI621" s="29">
        <v>0</v>
      </c>
      <c r="BJ621" s="31">
        <f>100*BI621/$V621</f>
        <v>0</v>
      </c>
      <c r="BK621" s="29">
        <f>IF(BJ621&gt;$V$8,1,0)</f>
        <v>0</v>
      </c>
      <c r="BL621" s="31">
        <f>IF($I621=BI$16,BJ621,0)</f>
        <v>0</v>
      </c>
      <c r="BM621" s="29">
        <v>0</v>
      </c>
      <c r="BN621" s="31">
        <f>100*BM621/$V621</f>
        <v>0</v>
      </c>
      <c r="BO621" s="29">
        <f>IF(BN621&gt;$V$8,1,0)</f>
        <v>0</v>
      </c>
      <c r="BP621" s="31">
        <f>IF($I621=BM$16,BN621,0)</f>
        <v>0</v>
      </c>
      <c r="BQ621" s="29">
        <v>0</v>
      </c>
      <c r="BR621" s="31">
        <f>100*BQ621/$V621</f>
        <v>0</v>
      </c>
      <c r="BS621" s="29">
        <f>IF(BR621&gt;$V$8,1,0)</f>
        <v>0</v>
      </c>
      <c r="BT621" s="31">
        <f>IF($I621=BQ$16,BR621,0)</f>
        <v>0</v>
      </c>
      <c r="BU621" s="29">
        <v>0</v>
      </c>
      <c r="BV621" s="31">
        <f>100*BU621/$V621</f>
        <v>0</v>
      </c>
      <c r="BW621" s="29">
        <f>IF(BV621&gt;$V$8,1,0)</f>
        <v>0</v>
      </c>
      <c r="BX621" s="31">
        <f>IF($I621=BU$16,BV621,0)</f>
        <v>0</v>
      </c>
      <c r="BY621" s="29">
        <v>0</v>
      </c>
      <c r="BZ621" s="29">
        <v>0</v>
      </c>
      <c r="CA621" s="28"/>
      <c r="CB621" s="20"/>
      <c r="CC621" s="21"/>
    </row>
    <row r="622" ht="19.95" customHeight="1">
      <c r="A622" t="s" s="32">
        <v>1366</v>
      </c>
      <c r="B622" t="s" s="71">
        <f>_xlfn.IFS(H622=0,F622,K622=1,I622,L622=1,Q622)</f>
        <v>5</v>
      </c>
      <c r="C622" s="72">
        <f>_xlfn.IFS(H622=0,G622,K622=1,J622,L622=1,R622)</f>
        <v>34.2583566213904</v>
      </c>
      <c r="D622" t="s" s="68">
        <v>1001</v>
      </c>
      <c r="E622" s="13"/>
      <c r="F622" t="s" s="74">
        <v>5</v>
      </c>
      <c r="G622" s="81">
        <f>Z622</f>
        <v>34.2583566213904</v>
      </c>
      <c r="H622" s="82">
        <f>K622+L622</f>
        <v>0</v>
      </c>
      <c r="I622" t="s" s="77">
        <v>9</v>
      </c>
      <c r="J622" s="81">
        <f>AF622</f>
        <v>27.2242802365633</v>
      </c>
      <c r="K622" s="13"/>
      <c r="L622" s="13"/>
      <c r="M622" s="13"/>
      <c r="N622" s="13"/>
      <c r="O622" t="s" s="68">
        <v>1367</v>
      </c>
      <c r="P622" t="s" s="68">
        <v>1366</v>
      </c>
      <c r="Q622" t="s" s="78">
        <v>17</v>
      </c>
      <c r="R622" s="83">
        <f>100*S622</f>
        <v>20.8466021</v>
      </c>
      <c r="S622" s="35">
        <v>0.208466021</v>
      </c>
      <c r="T622" s="16"/>
      <c r="U622" s="37">
        <v>77145</v>
      </c>
      <c r="V622" s="37">
        <v>46161</v>
      </c>
      <c r="W622" s="37">
        <v>173</v>
      </c>
      <c r="X622" s="37">
        <v>3247</v>
      </c>
      <c r="Y622" s="37">
        <v>15814</v>
      </c>
      <c r="Z622" s="38">
        <f>100*Y622/$V622</f>
        <v>34.2583566213904</v>
      </c>
      <c r="AA622" s="37">
        <f>IF(Z622&gt;$V$8,1,0)</f>
        <v>0</v>
      </c>
      <c r="AB622" s="38">
        <f>IF($I622=Y$16,Z622,0)</f>
        <v>0</v>
      </c>
      <c r="AC622" s="37">
        <v>12567</v>
      </c>
      <c r="AD622" s="38">
        <f>100*AC622/$V622</f>
        <v>27.2242802365633</v>
      </c>
      <c r="AE622" s="37">
        <f>IF(AD622&gt;$V$8,1,0)</f>
        <v>0</v>
      </c>
      <c r="AF622" s="38">
        <f>IF($I622=AC$16,AD622,0)</f>
        <v>27.2242802365633</v>
      </c>
      <c r="AG622" s="37">
        <v>4284</v>
      </c>
      <c r="AH622" s="38">
        <f>100*AG622/$V622</f>
        <v>9.280561512965489</v>
      </c>
      <c r="AI622" s="37">
        <f>IF(AH622&gt;$V$8,1,0)</f>
        <v>0</v>
      </c>
      <c r="AJ622" s="38">
        <f>IF($I622=AG$16,AH622,0)</f>
        <v>0</v>
      </c>
      <c r="AK622" s="37">
        <v>9623</v>
      </c>
      <c r="AL622" s="38">
        <f>100*AK622/$V622</f>
        <v>20.8466021100063</v>
      </c>
      <c r="AM622" s="37">
        <f>IF(AL622&gt;$V$8,1,0)</f>
        <v>0</v>
      </c>
      <c r="AN622" s="38">
        <f>IF($I622=AK$16,AL622,0)</f>
        <v>0</v>
      </c>
      <c r="AO622" s="37">
        <v>2910</v>
      </c>
      <c r="AP622" s="38">
        <f>100*AO622/$V622</f>
        <v>6.30402287645415</v>
      </c>
      <c r="AQ622" s="37">
        <f>IF(AP622&gt;$V$8,1,0)</f>
        <v>0</v>
      </c>
      <c r="AR622" s="38">
        <f>IF($I622=AO$16,AP622,0)</f>
        <v>0</v>
      </c>
      <c r="AS622" s="37">
        <v>0</v>
      </c>
      <c r="AT622" s="38">
        <f>100*AS622/$V622</f>
        <v>0</v>
      </c>
      <c r="AU622" s="37">
        <f>IF(AT622&gt;$V$8,1,0)</f>
        <v>0</v>
      </c>
      <c r="AV622" s="38">
        <f>IF($I622=AS$16,AT622,0)</f>
        <v>0</v>
      </c>
      <c r="AW622" s="37">
        <v>0</v>
      </c>
      <c r="AX622" s="38">
        <f>100*AW622/$V622</f>
        <v>0</v>
      </c>
      <c r="AY622" s="37">
        <f>IF(AX622&gt;$V$8,1,0)</f>
        <v>0</v>
      </c>
      <c r="AZ622" s="38">
        <f>IF($I622=AW$16,AX622,0)</f>
        <v>0</v>
      </c>
      <c r="BA622" s="37">
        <v>0</v>
      </c>
      <c r="BB622" s="38">
        <f>100*BA622/$V622</f>
        <v>0</v>
      </c>
      <c r="BC622" s="37">
        <f>IF(BB622&gt;$V$8,1,0)</f>
        <v>0</v>
      </c>
      <c r="BD622" s="38">
        <f>IF($I622=BA$16,BB622,0)</f>
        <v>0</v>
      </c>
      <c r="BE622" s="37">
        <v>0</v>
      </c>
      <c r="BF622" s="38">
        <f>100*BE622/$V622</f>
        <v>0</v>
      </c>
      <c r="BG622" s="37">
        <f>IF(BF622&gt;$V$8,1,0)</f>
        <v>0</v>
      </c>
      <c r="BH622" s="38">
        <f>IF($I622=BE$16,BF622,0)</f>
        <v>0</v>
      </c>
      <c r="BI622" s="37">
        <v>0</v>
      </c>
      <c r="BJ622" s="38">
        <f>100*BI622/$V622</f>
        <v>0</v>
      </c>
      <c r="BK622" s="37">
        <f>IF(BJ622&gt;$V$8,1,0)</f>
        <v>0</v>
      </c>
      <c r="BL622" s="38">
        <f>IF($I622=BI$16,BJ622,0)</f>
        <v>0</v>
      </c>
      <c r="BM622" s="37">
        <v>0</v>
      </c>
      <c r="BN622" s="38">
        <f>100*BM622/$V622</f>
        <v>0</v>
      </c>
      <c r="BO622" s="37">
        <f>IF(BN622&gt;$V$8,1,0)</f>
        <v>0</v>
      </c>
      <c r="BP622" s="38">
        <f>IF($I622=BM$16,BN622,0)</f>
        <v>0</v>
      </c>
      <c r="BQ622" s="37">
        <v>0</v>
      </c>
      <c r="BR622" s="38">
        <f>100*BQ622/$V622</f>
        <v>0</v>
      </c>
      <c r="BS622" s="37">
        <f>IF(BR622&gt;$V$8,1,0)</f>
        <v>0</v>
      </c>
      <c r="BT622" s="38">
        <f>IF($I622=BQ$16,BR622,0)</f>
        <v>0</v>
      </c>
      <c r="BU622" s="37">
        <v>0</v>
      </c>
      <c r="BV622" s="38">
        <f>100*BU622/$V622</f>
        <v>0</v>
      </c>
      <c r="BW622" s="37">
        <f>IF(BV622&gt;$V$8,1,0)</f>
        <v>0</v>
      </c>
      <c r="BX622" s="38">
        <f>IF($I622=BU$16,BV622,0)</f>
        <v>0</v>
      </c>
      <c r="BY622" s="37">
        <v>0</v>
      </c>
      <c r="BZ622" s="37">
        <v>0</v>
      </c>
      <c r="CA622" s="16"/>
      <c r="CB622" s="20"/>
      <c r="CC622" s="21"/>
    </row>
    <row r="623" ht="15.75" customHeight="1">
      <c r="A623" t="s" s="32">
        <v>1368</v>
      </c>
      <c r="B623" t="s" s="71">
        <f>_xlfn.IFS(H623=0,F623,K623=1,I623,L623=1,Q623)</f>
        <v>5</v>
      </c>
      <c r="C623" s="72">
        <f>_xlfn.IFS(H623=0,G623,K623=1,J623,L623=1,R623)</f>
        <v>34.127737014307</v>
      </c>
      <c r="D623" t="s" s="73">
        <v>1001</v>
      </c>
      <c r="E623" s="25"/>
      <c r="F623" t="s" s="74">
        <v>5</v>
      </c>
      <c r="G623" s="75">
        <f>Z623</f>
        <v>34.127737014307</v>
      </c>
      <c r="H623" s="76">
        <f>K623+L623</f>
        <v>0</v>
      </c>
      <c r="I623" t="s" s="77">
        <v>13</v>
      </c>
      <c r="J623" s="75">
        <f>AJ623</f>
        <v>30.9836795539465</v>
      </c>
      <c r="K623" s="25"/>
      <c r="L623" s="25"/>
      <c r="M623" s="25"/>
      <c r="N623" s="25"/>
      <c r="O623" t="s" s="73">
        <v>1369</v>
      </c>
      <c r="P623" t="s" s="73">
        <v>1368</v>
      </c>
      <c r="Q623" t="s" s="78">
        <v>17</v>
      </c>
      <c r="R623" s="79">
        <f>100*S623</f>
        <v>17.7550191</v>
      </c>
      <c r="S623" s="80">
        <v>0.177550191</v>
      </c>
      <c r="T623" s="28"/>
      <c r="U623" s="29">
        <v>76677</v>
      </c>
      <c r="V623" s="29">
        <v>51653</v>
      </c>
      <c r="W623" s="29">
        <v>209</v>
      </c>
      <c r="X623" s="29">
        <v>1624</v>
      </c>
      <c r="Y623" s="29">
        <v>17628</v>
      </c>
      <c r="Z623" s="31">
        <f>100*Y623/$V623</f>
        <v>34.127737014307</v>
      </c>
      <c r="AA623" s="29">
        <f>IF(Z623&gt;$V$8,1,0)</f>
        <v>0</v>
      </c>
      <c r="AB623" s="31">
        <f>IF($I623=Y$16,Z623,0)</f>
        <v>0</v>
      </c>
      <c r="AC623" s="29">
        <v>6939</v>
      </c>
      <c r="AD623" s="31">
        <f>100*AC623/$V623</f>
        <v>13.4338760575378</v>
      </c>
      <c r="AE623" s="29">
        <f>IF(AD623&gt;$V$8,1,0)</f>
        <v>0</v>
      </c>
      <c r="AF623" s="31">
        <f>IF($I623=AC$16,AD623,0)</f>
        <v>0</v>
      </c>
      <c r="AG623" s="29">
        <v>16004</v>
      </c>
      <c r="AH623" s="31">
        <f>100*AG623/$V623</f>
        <v>30.9836795539465</v>
      </c>
      <c r="AI623" s="29">
        <f>IF(AH623&gt;$V$8,1,0)</f>
        <v>0</v>
      </c>
      <c r="AJ623" s="31">
        <f>IF($I623=AG$16,AH623,0)</f>
        <v>30.9836795539465</v>
      </c>
      <c r="AK623" s="29">
        <v>9171</v>
      </c>
      <c r="AL623" s="31">
        <f>100*AK623/$V623</f>
        <v>17.7550190695603</v>
      </c>
      <c r="AM623" s="29">
        <f>IF(AL623&gt;$V$8,1,0)</f>
        <v>0</v>
      </c>
      <c r="AN623" s="31">
        <f>IF($I623=AK$16,AL623,0)</f>
        <v>0</v>
      </c>
      <c r="AO623" s="29">
        <v>1911</v>
      </c>
      <c r="AP623" s="31">
        <f>100*AO623/$V623</f>
        <v>3.69968830464833</v>
      </c>
      <c r="AQ623" s="29">
        <f>IF(AP623&gt;$V$8,1,0)</f>
        <v>0</v>
      </c>
      <c r="AR623" s="31">
        <f>IF($I623=AO$16,AP623,0)</f>
        <v>0</v>
      </c>
      <c r="AS623" s="29">
        <v>0</v>
      </c>
      <c r="AT623" s="31">
        <f>100*AS623/$V623</f>
        <v>0</v>
      </c>
      <c r="AU623" s="29">
        <f>IF(AT623&gt;$V$8,1,0)</f>
        <v>0</v>
      </c>
      <c r="AV623" s="31">
        <f>IF($I623=AS$16,AT623,0)</f>
        <v>0</v>
      </c>
      <c r="AW623" s="29">
        <v>0</v>
      </c>
      <c r="AX623" s="31">
        <f>100*AW623/$V623</f>
        <v>0</v>
      </c>
      <c r="AY623" s="29">
        <f>IF(AX623&gt;$V$8,1,0)</f>
        <v>0</v>
      </c>
      <c r="AZ623" s="31">
        <f>IF($I623=AW$16,AX623,0)</f>
        <v>0</v>
      </c>
      <c r="BA623" s="29">
        <v>0</v>
      </c>
      <c r="BB623" s="31">
        <f>100*BA623/$V623</f>
        <v>0</v>
      </c>
      <c r="BC623" s="29">
        <f>IF(BB623&gt;$V$8,1,0)</f>
        <v>0</v>
      </c>
      <c r="BD623" s="31">
        <f>IF($I623=BA$16,BB623,0)</f>
        <v>0</v>
      </c>
      <c r="BE623" s="29">
        <v>0</v>
      </c>
      <c r="BF623" s="31">
        <f>100*BE623/$V623</f>
        <v>0</v>
      </c>
      <c r="BG623" s="29">
        <f>IF(BF623&gt;$V$8,1,0)</f>
        <v>0</v>
      </c>
      <c r="BH623" s="31">
        <f>IF($I623=BE$16,BF623,0)</f>
        <v>0</v>
      </c>
      <c r="BI623" s="29">
        <v>0</v>
      </c>
      <c r="BJ623" s="31">
        <f>100*BI623/$V623</f>
        <v>0</v>
      </c>
      <c r="BK623" s="29">
        <f>IF(BJ623&gt;$V$8,1,0)</f>
        <v>0</v>
      </c>
      <c r="BL623" s="31">
        <f>IF($I623=BI$16,BJ623,0)</f>
        <v>0</v>
      </c>
      <c r="BM623" s="29">
        <v>0</v>
      </c>
      <c r="BN623" s="31">
        <f>100*BM623/$V623</f>
        <v>0</v>
      </c>
      <c r="BO623" s="29">
        <f>IF(BN623&gt;$V$8,1,0)</f>
        <v>0</v>
      </c>
      <c r="BP623" s="31">
        <f>IF($I623=BM$16,BN623,0)</f>
        <v>0</v>
      </c>
      <c r="BQ623" s="29">
        <v>0</v>
      </c>
      <c r="BR623" s="31">
        <f>100*BQ623/$V623</f>
        <v>0</v>
      </c>
      <c r="BS623" s="29">
        <f>IF(BR623&gt;$V$8,1,0)</f>
        <v>0</v>
      </c>
      <c r="BT623" s="31">
        <f>IF($I623=BQ$16,BR623,0)</f>
        <v>0</v>
      </c>
      <c r="BU623" s="29">
        <v>0</v>
      </c>
      <c r="BV623" s="31">
        <f>100*BU623/$V623</f>
        <v>0</v>
      </c>
      <c r="BW623" s="29">
        <f>IF(BV623&gt;$V$8,1,0)</f>
        <v>0</v>
      </c>
      <c r="BX623" s="31">
        <f>IF($I623=BU$16,BV623,0)</f>
        <v>0</v>
      </c>
      <c r="BY623" s="29">
        <v>0</v>
      </c>
      <c r="BZ623" s="29">
        <v>0</v>
      </c>
      <c r="CA623" s="28"/>
      <c r="CB623" s="20"/>
      <c r="CC623" s="21"/>
    </row>
    <row r="624" ht="15.75" customHeight="1">
      <c r="A624" t="s" s="32">
        <v>1370</v>
      </c>
      <c r="B624" t="s" s="71">
        <f>_xlfn.IFS(H624=0,F624,K624=1,I624,L624=1,Q624)</f>
        <v>5</v>
      </c>
      <c r="C624" s="72">
        <f>_xlfn.IFS(H624=0,G624,K624=1,J624,L624=1,R624)</f>
        <v>34.1070170348572</v>
      </c>
      <c r="D624" t="s" s="68">
        <v>1001</v>
      </c>
      <c r="E624" s="13"/>
      <c r="F624" t="s" s="74">
        <v>5</v>
      </c>
      <c r="G624" s="81">
        <f>Z624</f>
        <v>34.1070170348572</v>
      </c>
      <c r="H624" s="82">
        <f>K624+L624</f>
        <v>0</v>
      </c>
      <c r="I624" t="s" s="77">
        <v>13</v>
      </c>
      <c r="J624" s="81">
        <f>AJ624</f>
        <v>24.8725494259543</v>
      </c>
      <c r="K624" s="13"/>
      <c r="L624" s="13"/>
      <c r="M624" s="13"/>
      <c r="N624" s="13"/>
      <c r="O624" t="s" s="68">
        <v>1371</v>
      </c>
      <c r="P624" t="s" s="68">
        <v>1370</v>
      </c>
      <c r="Q624" t="s" s="78">
        <v>9</v>
      </c>
      <c r="R624" s="83">
        <f>100*S624</f>
        <v>19.9714013</v>
      </c>
      <c r="S624" s="35">
        <v>0.199714013</v>
      </c>
      <c r="T624" s="16"/>
      <c r="U624" s="37">
        <v>71737</v>
      </c>
      <c r="V624" s="37">
        <v>48254</v>
      </c>
      <c r="W624" s="37">
        <v>145</v>
      </c>
      <c r="X624" s="37">
        <v>4456</v>
      </c>
      <c r="Y624" s="37">
        <v>16458</v>
      </c>
      <c r="Z624" s="38">
        <f>100*Y624/$V624</f>
        <v>34.1070170348572</v>
      </c>
      <c r="AA624" s="37">
        <f>IF(Z624&gt;$V$8,1,0)</f>
        <v>0</v>
      </c>
      <c r="AB624" s="38">
        <f>IF($I624=Y$16,Z624,0)</f>
        <v>0</v>
      </c>
      <c r="AC624" s="37">
        <v>9637</v>
      </c>
      <c r="AD624" s="38">
        <f>100*AC624/$V624</f>
        <v>19.9714013346044</v>
      </c>
      <c r="AE624" s="37">
        <f>IF(AD624&gt;$V$8,1,0)</f>
        <v>0</v>
      </c>
      <c r="AF624" s="38">
        <f>IF($I624=AC$16,AD624,0)</f>
        <v>0</v>
      </c>
      <c r="AG624" s="37">
        <v>12002</v>
      </c>
      <c r="AH624" s="38">
        <f>100*AG624/$V624</f>
        <v>24.8725494259543</v>
      </c>
      <c r="AI624" s="37">
        <f>IF(AH624&gt;$V$8,1,0)</f>
        <v>0</v>
      </c>
      <c r="AJ624" s="38">
        <f>IF($I624=AG$16,AH624,0)</f>
        <v>24.8725494259543</v>
      </c>
      <c r="AK624" s="37">
        <v>6790</v>
      </c>
      <c r="AL624" s="38">
        <f>100*AK624/$V624</f>
        <v>14.0713723214656</v>
      </c>
      <c r="AM624" s="37">
        <f>IF(AL624&gt;$V$8,1,0)</f>
        <v>0</v>
      </c>
      <c r="AN624" s="38">
        <f>IF($I624=AK$16,AL624,0)</f>
        <v>0</v>
      </c>
      <c r="AO624" s="37">
        <v>2532</v>
      </c>
      <c r="AP624" s="38">
        <f>100*AO624/$V624</f>
        <v>5.24723338997803</v>
      </c>
      <c r="AQ624" s="37">
        <f>IF(AP624&gt;$V$8,1,0)</f>
        <v>0</v>
      </c>
      <c r="AR624" s="38">
        <f>IF($I624=AO$16,AP624,0)</f>
        <v>0</v>
      </c>
      <c r="AS624" s="37">
        <v>0</v>
      </c>
      <c r="AT624" s="38">
        <f>100*AS624/$V624</f>
        <v>0</v>
      </c>
      <c r="AU624" s="37">
        <f>IF(AT624&gt;$V$8,1,0)</f>
        <v>0</v>
      </c>
      <c r="AV624" s="38">
        <f>IF($I624=AS$16,AT624,0)</f>
        <v>0</v>
      </c>
      <c r="AW624" s="37">
        <v>0</v>
      </c>
      <c r="AX624" s="38">
        <f>100*AW624/$V624</f>
        <v>0</v>
      </c>
      <c r="AY624" s="37">
        <f>IF(AX624&gt;$V$8,1,0)</f>
        <v>0</v>
      </c>
      <c r="AZ624" s="38">
        <f>IF($I624=AW$16,AX624,0)</f>
        <v>0</v>
      </c>
      <c r="BA624" s="37">
        <v>0</v>
      </c>
      <c r="BB624" s="38">
        <f>100*BA624/$V624</f>
        <v>0</v>
      </c>
      <c r="BC624" s="37">
        <f>IF(BB624&gt;$V$8,1,0)</f>
        <v>0</v>
      </c>
      <c r="BD624" s="38">
        <f>IF($I624=BA$16,BB624,0)</f>
        <v>0</v>
      </c>
      <c r="BE624" s="37">
        <v>0</v>
      </c>
      <c r="BF624" s="38">
        <f>100*BE624/$V624</f>
        <v>0</v>
      </c>
      <c r="BG624" s="37">
        <f>IF(BF624&gt;$V$8,1,0)</f>
        <v>0</v>
      </c>
      <c r="BH624" s="38">
        <f>IF($I624=BE$16,BF624,0)</f>
        <v>0</v>
      </c>
      <c r="BI624" s="37">
        <v>0</v>
      </c>
      <c r="BJ624" s="38">
        <f>100*BI624/$V624</f>
        <v>0</v>
      </c>
      <c r="BK624" s="37">
        <f>IF(BJ624&gt;$V$8,1,0)</f>
        <v>0</v>
      </c>
      <c r="BL624" s="38">
        <f>IF($I624=BI$16,BJ624,0)</f>
        <v>0</v>
      </c>
      <c r="BM624" s="37">
        <v>0</v>
      </c>
      <c r="BN624" s="38">
        <f>100*BM624/$V624</f>
        <v>0</v>
      </c>
      <c r="BO624" s="37">
        <f>IF(BN624&gt;$V$8,1,0)</f>
        <v>0</v>
      </c>
      <c r="BP624" s="38">
        <f>IF($I624=BM$16,BN624,0)</f>
        <v>0</v>
      </c>
      <c r="BQ624" s="37">
        <v>0</v>
      </c>
      <c r="BR624" s="38">
        <f>100*BQ624/$V624</f>
        <v>0</v>
      </c>
      <c r="BS624" s="37">
        <f>IF(BR624&gt;$V$8,1,0)</f>
        <v>0</v>
      </c>
      <c r="BT624" s="38">
        <f>IF($I624=BQ$16,BR624,0)</f>
        <v>0</v>
      </c>
      <c r="BU624" s="37">
        <v>0</v>
      </c>
      <c r="BV624" s="38">
        <f>100*BU624/$V624</f>
        <v>0</v>
      </c>
      <c r="BW624" s="37">
        <f>IF(BV624&gt;$V$8,1,0)</f>
        <v>0</v>
      </c>
      <c r="BX624" s="38">
        <f>IF($I624=BU$16,BV624,0)</f>
        <v>0</v>
      </c>
      <c r="BY624" s="37">
        <v>966</v>
      </c>
      <c r="BZ624" s="37">
        <v>0</v>
      </c>
      <c r="CA624" s="16"/>
      <c r="CB624" s="20"/>
      <c r="CC624" s="21"/>
    </row>
    <row r="625" ht="19.95" customHeight="1">
      <c r="A625" t="s" s="32">
        <v>1372</v>
      </c>
      <c r="B625" t="s" s="71">
        <f>_xlfn.IFS(H625=0,F625,K625=1,I625,L625=1,Q625)</f>
        <v>5</v>
      </c>
      <c r="C625" s="72">
        <f>_xlfn.IFS(H625=0,G625,K625=1,J625,L625=1,R625)</f>
        <v>34.1020070555877</v>
      </c>
      <c r="D625" t="s" s="73">
        <v>1001</v>
      </c>
      <c r="E625" s="25"/>
      <c r="F625" t="s" s="74">
        <v>5</v>
      </c>
      <c r="G625" s="75">
        <f>Z625</f>
        <v>34.1020070555877</v>
      </c>
      <c r="H625" s="76">
        <f>K625+L625</f>
        <v>0</v>
      </c>
      <c r="I625" t="s" s="77">
        <v>9</v>
      </c>
      <c r="J625" s="75">
        <f>AF625</f>
        <v>26.5142606581229</v>
      </c>
      <c r="K625" s="25"/>
      <c r="L625" s="25"/>
      <c r="M625" s="25"/>
      <c r="N625" s="25"/>
      <c r="O625" t="s" s="73">
        <v>1373</v>
      </c>
      <c r="P625" t="s" s="73">
        <v>1372</v>
      </c>
      <c r="Q625" t="s" s="78">
        <v>13</v>
      </c>
      <c r="R625" s="79">
        <f>100*S625</f>
        <v>23.5684532</v>
      </c>
      <c r="S625" s="80">
        <v>0.235684532</v>
      </c>
      <c r="T625" s="28"/>
      <c r="U625" s="29">
        <v>71802</v>
      </c>
      <c r="V625" s="29">
        <v>50173</v>
      </c>
      <c r="W625" s="29">
        <v>174</v>
      </c>
      <c r="X625" s="29">
        <v>3807</v>
      </c>
      <c r="Y625" s="29">
        <v>17110</v>
      </c>
      <c r="Z625" s="31">
        <f>100*Y625/$V625</f>
        <v>34.1020070555877</v>
      </c>
      <c r="AA625" s="29">
        <f>IF(Z625&gt;$V$8,1,0)</f>
        <v>0</v>
      </c>
      <c r="AB625" s="31">
        <f>IF($I625=Y$16,Z625,0)</f>
        <v>0</v>
      </c>
      <c r="AC625" s="29">
        <v>13303</v>
      </c>
      <c r="AD625" s="31">
        <f>100*AC625/$V625</f>
        <v>26.5142606581229</v>
      </c>
      <c r="AE625" s="29">
        <f>IF(AD625&gt;$V$8,1,0)</f>
        <v>0</v>
      </c>
      <c r="AF625" s="31">
        <f>IF($I625=AC$16,AD625,0)</f>
        <v>26.5142606581229</v>
      </c>
      <c r="AG625" s="29">
        <v>11825</v>
      </c>
      <c r="AH625" s="31">
        <f>100*AG625/$V625</f>
        <v>23.5684531520938</v>
      </c>
      <c r="AI625" s="29">
        <f>IF(AH625&gt;$V$8,1,0)</f>
        <v>0</v>
      </c>
      <c r="AJ625" s="31">
        <f>IF($I625=AG$16,AH625,0)</f>
        <v>0</v>
      </c>
      <c r="AK625" s="29">
        <v>5235</v>
      </c>
      <c r="AL625" s="31">
        <f>100*AK625/$V625</f>
        <v>10.4338987104618</v>
      </c>
      <c r="AM625" s="29">
        <f>IF(AL625&gt;$V$8,1,0)</f>
        <v>0</v>
      </c>
      <c r="AN625" s="31">
        <f>IF($I625=AK$16,AL625,0)</f>
        <v>0</v>
      </c>
      <c r="AO625" s="29">
        <v>2115</v>
      </c>
      <c r="AP625" s="31">
        <f>100*AO625/$V625</f>
        <v>4.21541466525821</v>
      </c>
      <c r="AQ625" s="29">
        <f>IF(AP625&gt;$V$8,1,0)</f>
        <v>0</v>
      </c>
      <c r="AR625" s="31">
        <f>IF($I625=AO$16,AP625,0)</f>
        <v>0</v>
      </c>
      <c r="AS625" s="29">
        <v>0</v>
      </c>
      <c r="AT625" s="31">
        <f>100*AS625/$V625</f>
        <v>0</v>
      </c>
      <c r="AU625" s="29">
        <f>IF(AT625&gt;$V$8,1,0)</f>
        <v>0</v>
      </c>
      <c r="AV625" s="31">
        <f>IF($I625=AS$16,AT625,0)</f>
        <v>0</v>
      </c>
      <c r="AW625" s="29">
        <v>0</v>
      </c>
      <c r="AX625" s="31">
        <f>100*AW625/$V625</f>
        <v>0</v>
      </c>
      <c r="AY625" s="29">
        <f>IF(AX625&gt;$V$8,1,0)</f>
        <v>0</v>
      </c>
      <c r="AZ625" s="31">
        <f>IF($I625=AW$16,AX625,0)</f>
        <v>0</v>
      </c>
      <c r="BA625" s="29">
        <v>0</v>
      </c>
      <c r="BB625" s="31">
        <f>100*BA625/$V625</f>
        <v>0</v>
      </c>
      <c r="BC625" s="29">
        <f>IF(BB625&gt;$V$8,1,0)</f>
        <v>0</v>
      </c>
      <c r="BD625" s="31">
        <f>IF($I625=BA$16,BB625,0)</f>
        <v>0</v>
      </c>
      <c r="BE625" s="29">
        <v>0</v>
      </c>
      <c r="BF625" s="31">
        <f>100*BE625/$V625</f>
        <v>0</v>
      </c>
      <c r="BG625" s="29">
        <f>IF(BF625&gt;$V$8,1,0)</f>
        <v>0</v>
      </c>
      <c r="BH625" s="31">
        <f>IF($I625=BE$16,BF625,0)</f>
        <v>0</v>
      </c>
      <c r="BI625" s="29">
        <v>0</v>
      </c>
      <c r="BJ625" s="31">
        <f>100*BI625/$V625</f>
        <v>0</v>
      </c>
      <c r="BK625" s="29">
        <f>IF(BJ625&gt;$V$8,1,0)</f>
        <v>0</v>
      </c>
      <c r="BL625" s="31">
        <f>IF($I625=BI$16,BJ625,0)</f>
        <v>0</v>
      </c>
      <c r="BM625" s="29">
        <v>0</v>
      </c>
      <c r="BN625" s="31">
        <f>100*BM625/$V625</f>
        <v>0</v>
      </c>
      <c r="BO625" s="29">
        <f>IF(BN625&gt;$V$8,1,0)</f>
        <v>0</v>
      </c>
      <c r="BP625" s="31">
        <f>IF($I625=BM$16,BN625,0)</f>
        <v>0</v>
      </c>
      <c r="BQ625" s="29">
        <v>0</v>
      </c>
      <c r="BR625" s="31">
        <f>100*BQ625/$V625</f>
        <v>0</v>
      </c>
      <c r="BS625" s="29">
        <f>IF(BR625&gt;$V$8,1,0)</f>
        <v>0</v>
      </c>
      <c r="BT625" s="31">
        <f>IF($I625=BQ$16,BR625,0)</f>
        <v>0</v>
      </c>
      <c r="BU625" s="29">
        <v>0</v>
      </c>
      <c r="BV625" s="31">
        <f>100*BU625/$V625</f>
        <v>0</v>
      </c>
      <c r="BW625" s="29">
        <f>IF(BV625&gt;$V$8,1,0)</f>
        <v>0</v>
      </c>
      <c r="BX625" s="31">
        <f>IF($I625=BU$16,BV625,0)</f>
        <v>0</v>
      </c>
      <c r="BY625" s="29">
        <v>0</v>
      </c>
      <c r="BZ625" s="29">
        <v>0</v>
      </c>
      <c r="CA625" s="28"/>
      <c r="CB625" s="20"/>
      <c r="CC625" s="21"/>
    </row>
    <row r="626" ht="15.75" customHeight="1">
      <c r="A626" t="s" s="32">
        <v>1374</v>
      </c>
      <c r="B626" t="s" s="71">
        <f>_xlfn.IFS(H626=0,F626,K626=1,I626,L626=1,Q626)</f>
        <v>5</v>
      </c>
      <c r="C626" s="72">
        <f>_xlfn.IFS(H626=0,G626,K626=1,J626,L626=1,R626)</f>
        <v>34.0823441687995</v>
      </c>
      <c r="D626" t="s" s="68">
        <v>1001</v>
      </c>
      <c r="E626" s="13"/>
      <c r="F626" t="s" s="74">
        <v>5</v>
      </c>
      <c r="G626" s="81">
        <f>Z626</f>
        <v>34.0823441687995</v>
      </c>
      <c r="H626" s="82">
        <f>K626+L626</f>
        <v>0</v>
      </c>
      <c r="I626" t="s" s="77">
        <v>9</v>
      </c>
      <c r="J626" s="81">
        <f>AF626</f>
        <v>31.4201648495597</v>
      </c>
      <c r="K626" s="13"/>
      <c r="L626" s="13"/>
      <c r="M626" s="13"/>
      <c r="N626" s="13"/>
      <c r="O626" t="s" s="68">
        <v>1375</v>
      </c>
      <c r="P626" t="s" s="68">
        <v>1374</v>
      </c>
      <c r="Q626" t="s" s="78">
        <v>17</v>
      </c>
      <c r="R626" s="83">
        <f>100*S626</f>
        <v>17.3192801</v>
      </c>
      <c r="S626" s="35">
        <v>0.173192801</v>
      </c>
      <c r="T626" s="16"/>
      <c r="U626" s="37">
        <v>75457</v>
      </c>
      <c r="V626" s="37">
        <v>49621</v>
      </c>
      <c r="W626" s="37">
        <v>179</v>
      </c>
      <c r="X626" s="37">
        <v>1321</v>
      </c>
      <c r="Y626" s="37">
        <v>16912</v>
      </c>
      <c r="Z626" s="38">
        <f>100*Y626/$V626</f>
        <v>34.0823441687995</v>
      </c>
      <c r="AA626" s="37">
        <f>IF(Z626&gt;$V$8,1,0)</f>
        <v>0</v>
      </c>
      <c r="AB626" s="38">
        <f>IF($I626=Y$16,Z626,0)</f>
        <v>0</v>
      </c>
      <c r="AC626" s="37">
        <v>15591</v>
      </c>
      <c r="AD626" s="38">
        <f>100*AC626/$V626</f>
        <v>31.4201648495597</v>
      </c>
      <c r="AE626" s="37">
        <f>IF(AD626&gt;$V$8,1,0)</f>
        <v>0</v>
      </c>
      <c r="AF626" s="38">
        <f>IF($I626=AC$16,AD626,0)</f>
        <v>31.4201648495597</v>
      </c>
      <c r="AG626" s="37">
        <v>4068</v>
      </c>
      <c r="AH626" s="38">
        <f>100*AG626/$V626</f>
        <v>8.19814191572117</v>
      </c>
      <c r="AI626" s="37">
        <f>IF(AH626&gt;$V$8,1,0)</f>
        <v>0</v>
      </c>
      <c r="AJ626" s="38">
        <f>IF($I626=AG$16,AH626,0)</f>
        <v>0</v>
      </c>
      <c r="AK626" s="37">
        <v>8594</v>
      </c>
      <c r="AL626" s="38">
        <f>100*AK626/$V626</f>
        <v>17.3192801434876</v>
      </c>
      <c r="AM626" s="37">
        <f>IF(AL626&gt;$V$8,1,0)</f>
        <v>0</v>
      </c>
      <c r="AN626" s="38">
        <f>IF($I626=AK$16,AL626,0)</f>
        <v>0</v>
      </c>
      <c r="AO626" s="37">
        <v>2584</v>
      </c>
      <c r="AP626" s="38">
        <f>100*AO626/$V626</f>
        <v>5.20747264263114</v>
      </c>
      <c r="AQ626" s="37">
        <f>IF(AP626&gt;$V$8,1,0)</f>
        <v>0</v>
      </c>
      <c r="AR626" s="38">
        <f>IF($I626=AO$16,AP626,0)</f>
        <v>0</v>
      </c>
      <c r="AS626" s="37">
        <v>0</v>
      </c>
      <c r="AT626" s="38">
        <f>100*AS626/$V626</f>
        <v>0</v>
      </c>
      <c r="AU626" s="37">
        <f>IF(AT626&gt;$V$8,1,0)</f>
        <v>0</v>
      </c>
      <c r="AV626" s="38">
        <f>IF($I626=AS$16,AT626,0)</f>
        <v>0</v>
      </c>
      <c r="AW626" s="37">
        <v>0</v>
      </c>
      <c r="AX626" s="38">
        <f>100*AW626/$V626</f>
        <v>0</v>
      </c>
      <c r="AY626" s="37">
        <f>IF(AX626&gt;$V$8,1,0)</f>
        <v>0</v>
      </c>
      <c r="AZ626" s="38">
        <f>IF($I626=AW$16,AX626,0)</f>
        <v>0</v>
      </c>
      <c r="BA626" s="37">
        <v>0</v>
      </c>
      <c r="BB626" s="38">
        <f>100*BA626/$V626</f>
        <v>0</v>
      </c>
      <c r="BC626" s="37">
        <f>IF(BB626&gt;$V$8,1,0)</f>
        <v>0</v>
      </c>
      <c r="BD626" s="38">
        <f>IF($I626=BA$16,BB626,0)</f>
        <v>0</v>
      </c>
      <c r="BE626" s="37">
        <v>0</v>
      </c>
      <c r="BF626" s="38">
        <f>100*BE626/$V626</f>
        <v>0</v>
      </c>
      <c r="BG626" s="37">
        <f>IF(BF626&gt;$V$8,1,0)</f>
        <v>0</v>
      </c>
      <c r="BH626" s="38">
        <f>IF($I626=BE$16,BF626,0)</f>
        <v>0</v>
      </c>
      <c r="BI626" s="37">
        <v>0</v>
      </c>
      <c r="BJ626" s="38">
        <f>100*BI626/$V626</f>
        <v>0</v>
      </c>
      <c r="BK626" s="37">
        <f>IF(BJ626&gt;$V$8,1,0)</f>
        <v>0</v>
      </c>
      <c r="BL626" s="38">
        <f>IF($I626=BI$16,BJ626,0)</f>
        <v>0</v>
      </c>
      <c r="BM626" s="37">
        <v>0</v>
      </c>
      <c r="BN626" s="38">
        <f>100*BM626/$V626</f>
        <v>0</v>
      </c>
      <c r="BO626" s="37">
        <f>IF(BN626&gt;$V$8,1,0)</f>
        <v>0</v>
      </c>
      <c r="BP626" s="38">
        <f>IF($I626=BM$16,BN626,0)</f>
        <v>0</v>
      </c>
      <c r="BQ626" s="37">
        <v>0</v>
      </c>
      <c r="BR626" s="38">
        <f>100*BQ626/$V626</f>
        <v>0</v>
      </c>
      <c r="BS626" s="37">
        <f>IF(BR626&gt;$V$8,1,0)</f>
        <v>0</v>
      </c>
      <c r="BT626" s="38">
        <f>IF($I626=BQ$16,BR626,0)</f>
        <v>0</v>
      </c>
      <c r="BU626" s="37">
        <v>0</v>
      </c>
      <c r="BV626" s="38">
        <f>100*BU626/$V626</f>
        <v>0</v>
      </c>
      <c r="BW626" s="37">
        <f>IF(BV626&gt;$V$8,1,0)</f>
        <v>0</v>
      </c>
      <c r="BX626" s="38">
        <f>IF($I626=BU$16,BV626,0)</f>
        <v>0</v>
      </c>
      <c r="BY626" s="37">
        <v>435</v>
      </c>
      <c r="BZ626" s="37">
        <v>0</v>
      </c>
      <c r="CA626" s="16"/>
      <c r="CB626" s="20"/>
      <c r="CC626" s="21"/>
    </row>
    <row r="627" ht="15.75" customHeight="1">
      <c r="A627" t="s" s="32">
        <v>1376</v>
      </c>
      <c r="B627" t="s" s="71">
        <f>_xlfn.IFS(H627=0,F627,K627=1,I627,L627=1,Q627)</f>
        <v>5</v>
      </c>
      <c r="C627" s="72">
        <f>_xlfn.IFS(H627=0,G627,K627=1,J627,L627=1,R627)</f>
        <v>34.0782918149466</v>
      </c>
      <c r="D627" t="s" s="73">
        <v>1001</v>
      </c>
      <c r="E627" s="25"/>
      <c r="F627" t="s" s="74">
        <v>5</v>
      </c>
      <c r="G627" s="75">
        <f>Z627</f>
        <v>34.0782918149466</v>
      </c>
      <c r="H627" s="76">
        <f>K627+L627</f>
        <v>0</v>
      </c>
      <c r="I627" t="s" s="77">
        <v>13</v>
      </c>
      <c r="J627" s="75">
        <f>AJ627</f>
        <v>20.1647178444331</v>
      </c>
      <c r="K627" s="25"/>
      <c r="L627" s="25"/>
      <c r="M627" s="25"/>
      <c r="N627" s="25"/>
      <c r="O627" t="s" s="73">
        <v>1377</v>
      </c>
      <c r="P627" t="s" s="73">
        <v>1376</v>
      </c>
      <c r="Q627" t="s" s="78">
        <v>17</v>
      </c>
      <c r="R627" s="79">
        <f>100*S627</f>
        <v>18.1392984</v>
      </c>
      <c r="S627" s="80">
        <v>0.181392984</v>
      </c>
      <c r="T627" s="28"/>
      <c r="U627" s="29">
        <v>72885</v>
      </c>
      <c r="V627" s="29">
        <v>49175</v>
      </c>
      <c r="W627" s="29">
        <v>190</v>
      </c>
      <c r="X627" s="29">
        <v>6842</v>
      </c>
      <c r="Y627" s="29">
        <v>16758</v>
      </c>
      <c r="Z627" s="31">
        <f>100*Y627/$V627</f>
        <v>34.0782918149466</v>
      </c>
      <c r="AA627" s="29">
        <f>IF(Z627&gt;$V$8,1,0)</f>
        <v>0</v>
      </c>
      <c r="AB627" s="31">
        <f>IF($I627=Y$16,Z627,0)</f>
        <v>0</v>
      </c>
      <c r="AC627" s="29">
        <v>8239</v>
      </c>
      <c r="AD627" s="31">
        <f>100*AC627/$V627</f>
        <v>16.7544483985765</v>
      </c>
      <c r="AE627" s="29">
        <f>IF(AD627&gt;$V$8,1,0)</f>
        <v>0</v>
      </c>
      <c r="AF627" s="31">
        <f>IF($I627=AC$16,AD627,0)</f>
        <v>0</v>
      </c>
      <c r="AG627" s="29">
        <v>9916</v>
      </c>
      <c r="AH627" s="31">
        <f>100*AG627/$V627</f>
        <v>20.1647178444331</v>
      </c>
      <c r="AI627" s="29">
        <f>IF(AH627&gt;$V$8,1,0)</f>
        <v>0</v>
      </c>
      <c r="AJ627" s="31">
        <f>IF($I627=AG$16,AH627,0)</f>
        <v>20.1647178444331</v>
      </c>
      <c r="AK627" s="29">
        <v>8920</v>
      </c>
      <c r="AL627" s="31">
        <f>100*AK627/$V627</f>
        <v>18.1392984239959</v>
      </c>
      <c r="AM627" s="29">
        <f>IF(AL627&gt;$V$8,1,0)</f>
        <v>0</v>
      </c>
      <c r="AN627" s="31">
        <f>IF($I627=AK$16,AL627,0)</f>
        <v>0</v>
      </c>
      <c r="AO627" s="29">
        <v>3762</v>
      </c>
      <c r="AP627" s="31">
        <f>100*AO627/$V627</f>
        <v>7.65022877478393</v>
      </c>
      <c r="AQ627" s="29">
        <f>IF(AP627&gt;$V$8,1,0)</f>
        <v>0</v>
      </c>
      <c r="AR627" s="31">
        <f>IF($I627=AO$16,AP627,0)</f>
        <v>0</v>
      </c>
      <c r="AS627" s="29">
        <v>0</v>
      </c>
      <c r="AT627" s="31">
        <f>100*AS627/$V627</f>
        <v>0</v>
      </c>
      <c r="AU627" s="29">
        <f>IF(AT627&gt;$V$8,1,0)</f>
        <v>0</v>
      </c>
      <c r="AV627" s="31">
        <f>IF($I627=AS$16,AT627,0)</f>
        <v>0</v>
      </c>
      <c r="AW627" s="29">
        <v>0</v>
      </c>
      <c r="AX627" s="31">
        <f>100*AW627/$V627</f>
        <v>0</v>
      </c>
      <c r="AY627" s="29">
        <f>IF(AX627&gt;$V$8,1,0)</f>
        <v>0</v>
      </c>
      <c r="AZ627" s="31">
        <f>IF($I627=AW$16,AX627,0)</f>
        <v>0</v>
      </c>
      <c r="BA627" s="29">
        <v>0</v>
      </c>
      <c r="BB627" s="31">
        <f>100*BA627/$V627</f>
        <v>0</v>
      </c>
      <c r="BC627" s="29">
        <f>IF(BB627&gt;$V$8,1,0)</f>
        <v>0</v>
      </c>
      <c r="BD627" s="31">
        <f>IF($I627=BA$16,BB627,0)</f>
        <v>0</v>
      </c>
      <c r="BE627" s="29">
        <v>0</v>
      </c>
      <c r="BF627" s="31">
        <f>100*BE627/$V627</f>
        <v>0</v>
      </c>
      <c r="BG627" s="29">
        <f>IF(BF627&gt;$V$8,1,0)</f>
        <v>0</v>
      </c>
      <c r="BH627" s="31">
        <f>IF($I627=BE$16,BF627,0)</f>
        <v>0</v>
      </c>
      <c r="BI627" s="29">
        <v>0</v>
      </c>
      <c r="BJ627" s="31">
        <f>100*BI627/$V627</f>
        <v>0</v>
      </c>
      <c r="BK627" s="29">
        <f>IF(BJ627&gt;$V$8,1,0)</f>
        <v>0</v>
      </c>
      <c r="BL627" s="31">
        <f>IF($I627=BI$16,BJ627,0)</f>
        <v>0</v>
      </c>
      <c r="BM627" s="29">
        <v>0</v>
      </c>
      <c r="BN627" s="31">
        <f>100*BM627/$V627</f>
        <v>0</v>
      </c>
      <c r="BO627" s="29">
        <f>IF(BN627&gt;$V$8,1,0)</f>
        <v>0</v>
      </c>
      <c r="BP627" s="31">
        <f>IF($I627=BM$16,BN627,0)</f>
        <v>0</v>
      </c>
      <c r="BQ627" s="29">
        <v>0</v>
      </c>
      <c r="BR627" s="31">
        <f>100*BQ627/$V627</f>
        <v>0</v>
      </c>
      <c r="BS627" s="29">
        <f>IF(BR627&gt;$V$8,1,0)</f>
        <v>0</v>
      </c>
      <c r="BT627" s="31">
        <f>IF($I627=BQ$16,BR627,0)</f>
        <v>0</v>
      </c>
      <c r="BU627" s="29">
        <v>0</v>
      </c>
      <c r="BV627" s="31">
        <f>100*BU627/$V627</f>
        <v>0</v>
      </c>
      <c r="BW627" s="29">
        <f>IF(BV627&gt;$V$8,1,0)</f>
        <v>0</v>
      </c>
      <c r="BX627" s="31">
        <f>IF($I627=BU$16,BV627,0)</f>
        <v>0</v>
      </c>
      <c r="BY627" s="29">
        <v>71</v>
      </c>
      <c r="BZ627" s="29">
        <v>0</v>
      </c>
      <c r="CA627" s="28"/>
      <c r="CB627" s="20"/>
      <c r="CC627" s="21"/>
    </row>
    <row r="628" ht="15.75" customHeight="1">
      <c r="A628" t="s" s="32">
        <v>1378</v>
      </c>
      <c r="B628" t="s" s="71">
        <f>_xlfn.IFS(H628=0,F628,K628=1,I628,L628=1,Q628)</f>
        <v>5</v>
      </c>
      <c r="C628" s="72">
        <f>_xlfn.IFS(H628=0,G628,K628=1,J628,L628=1,R628)</f>
        <v>34.0450542874241</v>
      </c>
      <c r="D628" t="s" s="68">
        <v>1001</v>
      </c>
      <c r="E628" s="13"/>
      <c r="F628" t="s" s="74">
        <v>5</v>
      </c>
      <c r="G628" s="81">
        <f>Z628</f>
        <v>34.0450542874241</v>
      </c>
      <c r="H628" s="82">
        <f>K628+L628</f>
        <v>0</v>
      </c>
      <c r="I628" t="s" s="77">
        <v>9</v>
      </c>
      <c r="J628" s="81">
        <f>AF628</f>
        <v>33.3995896383688</v>
      </c>
      <c r="K628" s="13"/>
      <c r="L628" s="13"/>
      <c r="M628" s="13"/>
      <c r="N628" s="13"/>
      <c r="O628" t="s" s="68">
        <v>1379</v>
      </c>
      <c r="P628" t="s" s="68">
        <v>1378</v>
      </c>
      <c r="Q628" t="s" s="78">
        <v>17</v>
      </c>
      <c r="R628" s="83">
        <f>100*S628</f>
        <v>17.5322732</v>
      </c>
      <c r="S628" s="35">
        <v>0.175322732</v>
      </c>
      <c r="T628" s="16"/>
      <c r="U628" s="37">
        <v>70713</v>
      </c>
      <c r="V628" s="37">
        <v>46788</v>
      </c>
      <c r="W628" s="37">
        <v>173</v>
      </c>
      <c r="X628" s="37">
        <v>302</v>
      </c>
      <c r="Y628" s="37">
        <v>15929</v>
      </c>
      <c r="Z628" s="38">
        <f>100*Y628/$V628</f>
        <v>34.0450542874241</v>
      </c>
      <c r="AA628" s="37">
        <f>IF(Z628&gt;$V$8,1,0)</f>
        <v>0</v>
      </c>
      <c r="AB628" s="38">
        <f>IF($I628=Y$16,Z628,0)</f>
        <v>0</v>
      </c>
      <c r="AC628" s="37">
        <v>15627</v>
      </c>
      <c r="AD628" s="38">
        <f>100*AC628/$V628</f>
        <v>33.3995896383688</v>
      </c>
      <c r="AE628" s="37">
        <f>IF(AD628&gt;$V$8,1,0)</f>
        <v>0</v>
      </c>
      <c r="AF628" s="38">
        <f>IF($I628=AC$16,AD628,0)</f>
        <v>33.3995896383688</v>
      </c>
      <c r="AG628" s="37">
        <v>4352</v>
      </c>
      <c r="AH628" s="38">
        <f>100*AG628/$V628</f>
        <v>9.3015303069163</v>
      </c>
      <c r="AI628" s="37">
        <f>IF(AH628&gt;$V$8,1,0)</f>
        <v>0</v>
      </c>
      <c r="AJ628" s="38">
        <f>IF($I628=AG$16,AH628,0)</f>
        <v>0</v>
      </c>
      <c r="AK628" s="37">
        <v>8203</v>
      </c>
      <c r="AL628" s="38">
        <f>100*AK628/$V628</f>
        <v>17.5322732324528</v>
      </c>
      <c r="AM628" s="37">
        <f>IF(AL628&gt;$V$8,1,0)</f>
        <v>0</v>
      </c>
      <c r="AN628" s="38">
        <f>IF($I628=AK$16,AL628,0)</f>
        <v>0</v>
      </c>
      <c r="AO628" s="37">
        <v>2583</v>
      </c>
      <c r="AP628" s="38">
        <f>100*AO628/$V628</f>
        <v>5.52064631956912</v>
      </c>
      <c r="AQ628" s="37">
        <f>IF(AP628&gt;$V$8,1,0)</f>
        <v>0</v>
      </c>
      <c r="AR628" s="38">
        <f>IF($I628=AO$16,AP628,0)</f>
        <v>0</v>
      </c>
      <c r="AS628" s="37">
        <v>0</v>
      </c>
      <c r="AT628" s="38">
        <f>100*AS628/$V628</f>
        <v>0</v>
      </c>
      <c r="AU628" s="37">
        <f>IF(AT628&gt;$V$8,1,0)</f>
        <v>0</v>
      </c>
      <c r="AV628" s="38">
        <f>IF($I628=AS$16,AT628,0)</f>
        <v>0</v>
      </c>
      <c r="AW628" s="37">
        <v>0</v>
      </c>
      <c r="AX628" s="38">
        <f>100*AW628/$V628</f>
        <v>0</v>
      </c>
      <c r="AY628" s="37">
        <f>IF(AX628&gt;$V$8,1,0)</f>
        <v>0</v>
      </c>
      <c r="AZ628" s="38">
        <f>IF($I628=AW$16,AX628,0)</f>
        <v>0</v>
      </c>
      <c r="BA628" s="37">
        <v>0</v>
      </c>
      <c r="BB628" s="38">
        <f>100*BA628/$V628</f>
        <v>0</v>
      </c>
      <c r="BC628" s="37">
        <f>IF(BB628&gt;$V$8,1,0)</f>
        <v>0</v>
      </c>
      <c r="BD628" s="38">
        <f>IF($I628=BA$16,BB628,0)</f>
        <v>0</v>
      </c>
      <c r="BE628" s="37">
        <v>0</v>
      </c>
      <c r="BF628" s="38">
        <f>100*BE628/$V628</f>
        <v>0</v>
      </c>
      <c r="BG628" s="37">
        <f>IF(BF628&gt;$V$8,1,0)</f>
        <v>0</v>
      </c>
      <c r="BH628" s="38">
        <f>IF($I628=BE$16,BF628,0)</f>
        <v>0</v>
      </c>
      <c r="BI628" s="37">
        <v>0</v>
      </c>
      <c r="BJ628" s="38">
        <f>100*BI628/$V628</f>
        <v>0</v>
      </c>
      <c r="BK628" s="37">
        <f>IF(BJ628&gt;$V$8,1,0)</f>
        <v>0</v>
      </c>
      <c r="BL628" s="38">
        <f>IF($I628=BI$16,BJ628,0)</f>
        <v>0</v>
      </c>
      <c r="BM628" s="37">
        <v>0</v>
      </c>
      <c r="BN628" s="38">
        <f>100*BM628/$V628</f>
        <v>0</v>
      </c>
      <c r="BO628" s="37">
        <f>IF(BN628&gt;$V$8,1,0)</f>
        <v>0</v>
      </c>
      <c r="BP628" s="38">
        <f>IF($I628=BM$16,BN628,0)</f>
        <v>0</v>
      </c>
      <c r="BQ628" s="37">
        <v>0</v>
      </c>
      <c r="BR628" s="38">
        <f>100*BQ628/$V628</f>
        <v>0</v>
      </c>
      <c r="BS628" s="37">
        <f>IF(BR628&gt;$V$8,1,0)</f>
        <v>0</v>
      </c>
      <c r="BT628" s="38">
        <f>IF($I628=BQ$16,BR628,0)</f>
        <v>0</v>
      </c>
      <c r="BU628" s="37">
        <v>0</v>
      </c>
      <c r="BV628" s="38">
        <f>100*BU628/$V628</f>
        <v>0</v>
      </c>
      <c r="BW628" s="37">
        <f>IF(BV628&gt;$V$8,1,0)</f>
        <v>0</v>
      </c>
      <c r="BX628" s="38">
        <f>IF($I628=BU$16,BV628,0)</f>
        <v>0</v>
      </c>
      <c r="BY628" s="37">
        <v>0</v>
      </c>
      <c r="BZ628" s="37">
        <v>0</v>
      </c>
      <c r="CA628" s="16"/>
      <c r="CB628" s="20"/>
      <c r="CC628" s="21"/>
    </row>
    <row r="629" ht="15.75" customHeight="1">
      <c r="A629" t="s" s="32">
        <v>1380</v>
      </c>
      <c r="B629" t="s" s="71">
        <f>_xlfn.IFS(H629=0,F629,K629=1,I629,L629=1,Q629)</f>
        <v>29</v>
      </c>
      <c r="C629" s="72">
        <f>_xlfn.IFS(H629=0,G629,K629=1,J629,L629=1,R629)</f>
        <v>34.0321024471538</v>
      </c>
      <c r="D629" t="s" s="73">
        <v>1001</v>
      </c>
      <c r="E629" s="25"/>
      <c r="F629" t="s" s="74">
        <v>29</v>
      </c>
      <c r="G629" s="75">
        <f>AX629</f>
        <v>34.0321024471538</v>
      </c>
      <c r="H629" s="76">
        <f>K629+L629</f>
        <v>0</v>
      </c>
      <c r="I629" t="s" s="77">
        <v>9</v>
      </c>
      <c r="J629" s="75">
        <f>AF629</f>
        <v>24.0877993158495</v>
      </c>
      <c r="K629" s="25"/>
      <c r="L629" s="25"/>
      <c r="M629" s="25"/>
      <c r="N629" s="25"/>
      <c r="O629" t="s" s="73">
        <v>1381</v>
      </c>
      <c r="P629" t="s" s="73">
        <v>1380</v>
      </c>
      <c r="Q629" t="s" s="78">
        <v>5</v>
      </c>
      <c r="R629" s="79">
        <f>100*S629</f>
        <v>19.3513727</v>
      </c>
      <c r="S629" s="80">
        <v>0.193513727</v>
      </c>
      <c r="T629" s="28"/>
      <c r="U629" s="29">
        <v>74005</v>
      </c>
      <c r="V629" s="29">
        <v>45604</v>
      </c>
      <c r="W629" s="29">
        <v>187</v>
      </c>
      <c r="X629" s="29">
        <v>4535</v>
      </c>
      <c r="Y629" s="29">
        <v>8825</v>
      </c>
      <c r="Z629" s="31">
        <f>100*Y629/$V629</f>
        <v>19.3513726866064</v>
      </c>
      <c r="AA629" s="29">
        <f>IF(Z629&gt;$V$8,1,0)</f>
        <v>0</v>
      </c>
      <c r="AB629" s="31">
        <f>IF($I629=Y$16,Z629,0)</f>
        <v>0</v>
      </c>
      <c r="AC629" s="29">
        <v>10985</v>
      </c>
      <c r="AD629" s="31">
        <f>100*AC629/$V629</f>
        <v>24.0877993158495</v>
      </c>
      <c r="AE629" s="29">
        <f>IF(AD629&gt;$V$8,1,0)</f>
        <v>0</v>
      </c>
      <c r="AF629" s="31">
        <f>IF($I629=AC$16,AD629,0)</f>
        <v>24.0877993158495</v>
      </c>
      <c r="AG629" s="29">
        <v>1461</v>
      </c>
      <c r="AH629" s="31">
        <f>100*AG629/$V629</f>
        <v>3.20366634505745</v>
      </c>
      <c r="AI629" s="29">
        <f>IF(AH629&gt;$V$8,1,0)</f>
        <v>0</v>
      </c>
      <c r="AJ629" s="31">
        <f>IF($I629=AG$16,AH629,0)</f>
        <v>0</v>
      </c>
      <c r="AK629" s="29">
        <v>6944</v>
      </c>
      <c r="AL629" s="31">
        <f>100*AK629/$V629</f>
        <v>15.2267344969739</v>
      </c>
      <c r="AM629" s="29">
        <f>IF(AL629&gt;$V$8,1,0)</f>
        <v>0</v>
      </c>
      <c r="AN629" s="31">
        <f>IF($I629=AK$16,AL629,0)</f>
        <v>0</v>
      </c>
      <c r="AO629" s="29">
        <v>1371</v>
      </c>
      <c r="AP629" s="31">
        <f>100*AO629/$V629</f>
        <v>3.00631523550566</v>
      </c>
      <c r="AQ629" s="29">
        <f>IF(AP629&gt;$V$8,1,0)</f>
        <v>0</v>
      </c>
      <c r="AR629" s="31">
        <f>IF($I629=AO$16,AP629,0)</f>
        <v>0</v>
      </c>
      <c r="AS629" s="29">
        <v>0</v>
      </c>
      <c r="AT629" s="31">
        <f>100*AS629/$V629</f>
        <v>0</v>
      </c>
      <c r="AU629" s="29">
        <f>IF(AT629&gt;$V$8,1,0)</f>
        <v>0</v>
      </c>
      <c r="AV629" s="31">
        <f>IF($I629=AS$16,AT629,0)</f>
        <v>0</v>
      </c>
      <c r="AW629" s="29">
        <v>15520</v>
      </c>
      <c r="AX629" s="31">
        <f>100*AW629/$V629</f>
        <v>34.0321024471538</v>
      </c>
      <c r="AY629" s="29">
        <f>IF(AX629&gt;$V$8,1,0)</f>
        <v>0</v>
      </c>
      <c r="AZ629" s="31">
        <f>IF($I629=AW$16,AX629,0)</f>
        <v>0</v>
      </c>
      <c r="BA629" s="29">
        <v>0</v>
      </c>
      <c r="BB629" s="31">
        <f>100*BA629/$V629</f>
        <v>0</v>
      </c>
      <c r="BC629" s="29">
        <f>IF(BB629&gt;$V$8,1,0)</f>
        <v>0</v>
      </c>
      <c r="BD629" s="31">
        <f>IF($I629=BA$16,BB629,0)</f>
        <v>0</v>
      </c>
      <c r="BE629" s="29">
        <v>0</v>
      </c>
      <c r="BF629" s="31">
        <f>100*BE629/$V629</f>
        <v>0</v>
      </c>
      <c r="BG629" s="29">
        <f>IF(BF629&gt;$V$8,1,0)</f>
        <v>0</v>
      </c>
      <c r="BH629" s="31">
        <f>IF($I629=BE$16,BF629,0)</f>
        <v>0</v>
      </c>
      <c r="BI629" s="29">
        <v>0</v>
      </c>
      <c r="BJ629" s="31">
        <f>100*BI629/$V629</f>
        <v>0</v>
      </c>
      <c r="BK629" s="29">
        <f>IF(BJ629&gt;$V$8,1,0)</f>
        <v>0</v>
      </c>
      <c r="BL629" s="31">
        <f>IF($I629=BI$16,BJ629,0)</f>
        <v>0</v>
      </c>
      <c r="BM629" s="29">
        <v>0</v>
      </c>
      <c r="BN629" s="31">
        <f>100*BM629/$V629</f>
        <v>0</v>
      </c>
      <c r="BO629" s="29">
        <f>IF(BN629&gt;$V$8,1,0)</f>
        <v>0</v>
      </c>
      <c r="BP629" s="31">
        <f>IF($I629=BM$16,BN629,0)</f>
        <v>0</v>
      </c>
      <c r="BQ629" s="29">
        <v>0</v>
      </c>
      <c r="BR629" s="31">
        <f>100*BQ629/$V629</f>
        <v>0</v>
      </c>
      <c r="BS629" s="29">
        <f>IF(BR629&gt;$V$8,1,0)</f>
        <v>0</v>
      </c>
      <c r="BT629" s="31">
        <f>IF($I629=BQ$16,BR629,0)</f>
        <v>0</v>
      </c>
      <c r="BU629" s="29">
        <v>0</v>
      </c>
      <c r="BV629" s="31">
        <f>100*BU629/$V629</f>
        <v>0</v>
      </c>
      <c r="BW629" s="29">
        <f>IF(BV629&gt;$V$8,1,0)</f>
        <v>0</v>
      </c>
      <c r="BX629" s="31">
        <f>IF($I629=BU$16,BV629,0)</f>
        <v>0</v>
      </c>
      <c r="BY629" s="29">
        <v>148</v>
      </c>
      <c r="BZ629" s="29">
        <v>0</v>
      </c>
      <c r="CA629" s="28"/>
      <c r="CB629" s="20"/>
      <c r="CC629" s="21"/>
    </row>
    <row r="630" ht="15.75" customHeight="1">
      <c r="A630" t="s" s="32">
        <v>1382</v>
      </c>
      <c r="B630" t="s" s="71">
        <f>_xlfn.IFS(H630=0,F630,K630=1,I630,L630=1,Q630)</f>
        <v>5</v>
      </c>
      <c r="C630" s="72">
        <f>_xlfn.IFS(H630=0,G630,K630=1,J630,L630=1,R630)</f>
        <v>33.9236440946307</v>
      </c>
      <c r="D630" t="s" s="68">
        <v>1001</v>
      </c>
      <c r="E630" s="13"/>
      <c r="F630" t="s" s="74">
        <v>5</v>
      </c>
      <c r="G630" s="81">
        <f>Z630</f>
        <v>33.9236440946307</v>
      </c>
      <c r="H630" s="82">
        <f>K630+L630</f>
        <v>0</v>
      </c>
      <c r="I630" t="s" s="77">
        <v>25</v>
      </c>
      <c r="J630" s="81">
        <f>AV630</f>
        <v>24.329397928258</v>
      </c>
      <c r="K630" s="13"/>
      <c r="L630" s="13"/>
      <c r="M630" s="13"/>
      <c r="N630" s="13"/>
      <c r="O630" t="s" s="68">
        <v>1383</v>
      </c>
      <c r="P630" t="s" s="68">
        <v>1382</v>
      </c>
      <c r="Q630" t="s" s="78">
        <v>9</v>
      </c>
      <c r="R630" s="83">
        <f>100*S630</f>
        <v>22.9339123</v>
      </c>
      <c r="S630" s="35">
        <v>0.229339123</v>
      </c>
      <c r="T630" s="16"/>
      <c r="U630" s="37">
        <v>71900</v>
      </c>
      <c r="V630" s="37">
        <v>44214</v>
      </c>
      <c r="W630" s="37">
        <v>133</v>
      </c>
      <c r="X630" s="37">
        <v>4242</v>
      </c>
      <c r="Y630" s="37">
        <v>14999</v>
      </c>
      <c r="Z630" s="38">
        <f>100*Y630/$V630</f>
        <v>33.9236440946307</v>
      </c>
      <c r="AA630" s="37">
        <f>IF(Z630&gt;$V$8,1,0)</f>
        <v>0</v>
      </c>
      <c r="AB630" s="38">
        <f>IF($I630=Y$16,Z630,0)</f>
        <v>0</v>
      </c>
      <c r="AC630" s="37">
        <v>10140</v>
      </c>
      <c r="AD630" s="38">
        <f>100*AC630/$V630</f>
        <v>22.9339123354594</v>
      </c>
      <c r="AE630" s="37">
        <f>IF(AD630&gt;$V$8,1,0)</f>
        <v>0</v>
      </c>
      <c r="AF630" s="38">
        <f>IF($I630=AC$16,AD630,0)</f>
        <v>0</v>
      </c>
      <c r="AG630" s="37">
        <v>2800</v>
      </c>
      <c r="AH630" s="38">
        <f>100*AG630/$V630</f>
        <v>6.33283575338128</v>
      </c>
      <c r="AI630" s="37">
        <f>IF(AH630&gt;$V$8,1,0)</f>
        <v>0</v>
      </c>
      <c r="AJ630" s="38">
        <f>IF($I630=AG$16,AH630,0)</f>
        <v>0</v>
      </c>
      <c r="AK630" s="37">
        <v>3822</v>
      </c>
      <c r="AL630" s="38">
        <f>100*AK630/$V630</f>
        <v>8.644320803365449</v>
      </c>
      <c r="AM630" s="37">
        <f>IF(AL630&gt;$V$8,1,0)</f>
        <v>0</v>
      </c>
      <c r="AN630" s="38">
        <f>IF($I630=AK$16,AL630,0)</f>
        <v>0</v>
      </c>
      <c r="AO630" s="37">
        <v>1488</v>
      </c>
      <c r="AP630" s="38">
        <f>100*AO630/$V630</f>
        <v>3.3654498575112</v>
      </c>
      <c r="AQ630" s="37">
        <f>IF(AP630&gt;$V$8,1,0)</f>
        <v>0</v>
      </c>
      <c r="AR630" s="38">
        <f>IF($I630=AO$16,AP630,0)</f>
        <v>0</v>
      </c>
      <c r="AS630" s="37">
        <v>10757</v>
      </c>
      <c r="AT630" s="38">
        <f>100*AS630/$V630</f>
        <v>24.329397928258</v>
      </c>
      <c r="AU630" s="37">
        <f>IF(AT630&gt;$V$8,1,0)</f>
        <v>0</v>
      </c>
      <c r="AV630" s="38">
        <f>IF($I630=AS$16,AT630,0)</f>
        <v>24.329397928258</v>
      </c>
      <c r="AW630" s="37">
        <v>0</v>
      </c>
      <c r="AX630" s="38">
        <f>100*AW630/$V630</f>
        <v>0</v>
      </c>
      <c r="AY630" s="37">
        <f>IF(AX630&gt;$V$8,1,0)</f>
        <v>0</v>
      </c>
      <c r="AZ630" s="38">
        <f>IF($I630=AW$16,AX630,0)</f>
        <v>0</v>
      </c>
      <c r="BA630" s="37">
        <v>0</v>
      </c>
      <c r="BB630" s="38">
        <f>100*BA630/$V630</f>
        <v>0</v>
      </c>
      <c r="BC630" s="37">
        <f>IF(BB630&gt;$V$8,1,0)</f>
        <v>0</v>
      </c>
      <c r="BD630" s="38">
        <f>IF($I630=BA$16,BB630,0)</f>
        <v>0</v>
      </c>
      <c r="BE630" s="37">
        <v>0</v>
      </c>
      <c r="BF630" s="38">
        <f>100*BE630/$V630</f>
        <v>0</v>
      </c>
      <c r="BG630" s="37">
        <f>IF(BF630&gt;$V$8,1,0)</f>
        <v>0</v>
      </c>
      <c r="BH630" s="38">
        <f>IF($I630=BE$16,BF630,0)</f>
        <v>0</v>
      </c>
      <c r="BI630" s="37">
        <v>0</v>
      </c>
      <c r="BJ630" s="38">
        <f>100*BI630/$V630</f>
        <v>0</v>
      </c>
      <c r="BK630" s="37">
        <f>IF(BJ630&gt;$V$8,1,0)</f>
        <v>0</v>
      </c>
      <c r="BL630" s="38">
        <f>IF($I630=BI$16,BJ630,0)</f>
        <v>0</v>
      </c>
      <c r="BM630" s="37">
        <v>0</v>
      </c>
      <c r="BN630" s="38">
        <f>100*BM630/$V630</f>
        <v>0</v>
      </c>
      <c r="BO630" s="37">
        <f>IF(BN630&gt;$V$8,1,0)</f>
        <v>0</v>
      </c>
      <c r="BP630" s="38">
        <f>IF($I630=BM$16,BN630,0)</f>
        <v>0</v>
      </c>
      <c r="BQ630" s="37">
        <v>0</v>
      </c>
      <c r="BR630" s="38">
        <f>100*BQ630/$V630</f>
        <v>0</v>
      </c>
      <c r="BS630" s="37">
        <f>IF(BR630&gt;$V$8,1,0)</f>
        <v>0</v>
      </c>
      <c r="BT630" s="38">
        <f>IF($I630=BQ$16,BR630,0)</f>
        <v>0</v>
      </c>
      <c r="BU630" s="37">
        <v>0</v>
      </c>
      <c r="BV630" s="38">
        <f>100*BU630/$V630</f>
        <v>0</v>
      </c>
      <c r="BW630" s="37">
        <f>IF(BV630&gt;$V$8,1,0)</f>
        <v>0</v>
      </c>
      <c r="BX630" s="38">
        <f>IF($I630=BU$16,BV630,0)</f>
        <v>0</v>
      </c>
      <c r="BY630" s="37">
        <v>335</v>
      </c>
      <c r="BZ630" s="37">
        <v>0</v>
      </c>
      <c r="CA630" s="16"/>
      <c r="CB630" s="20"/>
      <c r="CC630" s="21"/>
    </row>
    <row r="631" ht="15.75" customHeight="1">
      <c r="A631" t="s" s="32">
        <v>1384</v>
      </c>
      <c r="B631" t="s" s="71">
        <f>_xlfn.IFS(H631=0,F631,K631=1,I631,L631=1,Q631)</f>
        <v>5</v>
      </c>
      <c r="C631" s="72">
        <f>_xlfn.IFS(H631=0,G631,K631=1,J631,L631=1,R631)</f>
        <v>33.8973821989529</v>
      </c>
      <c r="D631" t="s" s="73">
        <v>1001</v>
      </c>
      <c r="E631" s="25"/>
      <c r="F631" t="s" s="74">
        <v>5</v>
      </c>
      <c r="G631" s="75">
        <f>Z631</f>
        <v>33.8973821989529</v>
      </c>
      <c r="H631" s="76">
        <f>K631+L631</f>
        <v>0</v>
      </c>
      <c r="I631" t="s" s="77">
        <v>9</v>
      </c>
      <c r="J631" s="75">
        <f>AF631</f>
        <v>28.3329842931937</v>
      </c>
      <c r="K631" s="25"/>
      <c r="L631" s="25"/>
      <c r="M631" s="25"/>
      <c r="N631" s="25"/>
      <c r="O631" t="s" s="73">
        <v>1385</v>
      </c>
      <c r="P631" t="s" s="73">
        <v>1384</v>
      </c>
      <c r="Q631" t="s" s="78">
        <v>17</v>
      </c>
      <c r="R631" s="79">
        <f>100*S631</f>
        <v>16.6052356</v>
      </c>
      <c r="S631" s="80">
        <v>0.166052356</v>
      </c>
      <c r="T631" s="28"/>
      <c r="U631" s="29">
        <v>72198</v>
      </c>
      <c r="V631" s="29">
        <v>47750</v>
      </c>
      <c r="W631" s="29">
        <v>188</v>
      </c>
      <c r="X631" s="29">
        <v>2657</v>
      </c>
      <c r="Y631" s="29">
        <v>16186</v>
      </c>
      <c r="Z631" s="31">
        <f>100*Y631/$V631</f>
        <v>33.8973821989529</v>
      </c>
      <c r="AA631" s="29">
        <f>IF(Z631&gt;$V$8,1,0)</f>
        <v>0</v>
      </c>
      <c r="AB631" s="31">
        <f>IF($I631=Y$16,Z631,0)</f>
        <v>0</v>
      </c>
      <c r="AC631" s="29">
        <v>13529</v>
      </c>
      <c r="AD631" s="31">
        <f>100*AC631/$V631</f>
        <v>28.3329842931937</v>
      </c>
      <c r="AE631" s="29">
        <f>IF(AD631&gt;$V$8,1,0)</f>
        <v>0</v>
      </c>
      <c r="AF631" s="31">
        <f>IF($I631=AC$16,AD631,0)</f>
        <v>28.3329842931937</v>
      </c>
      <c r="AG631" s="29">
        <v>3473</v>
      </c>
      <c r="AH631" s="31">
        <f>100*AG631/$V631</f>
        <v>7.27329842931937</v>
      </c>
      <c r="AI631" s="29">
        <f>IF(AH631&gt;$V$8,1,0)</f>
        <v>0</v>
      </c>
      <c r="AJ631" s="31">
        <f>IF($I631=AG$16,AH631,0)</f>
        <v>0</v>
      </c>
      <c r="AK631" s="29">
        <v>7929</v>
      </c>
      <c r="AL631" s="31">
        <f>100*AK631/$V631</f>
        <v>16.6052356020942</v>
      </c>
      <c r="AM631" s="29">
        <f>IF(AL631&gt;$V$8,1,0)</f>
        <v>0</v>
      </c>
      <c r="AN631" s="31">
        <f>IF($I631=AK$16,AL631,0)</f>
        <v>0</v>
      </c>
      <c r="AO631" s="29">
        <v>2972</v>
      </c>
      <c r="AP631" s="31">
        <f>100*AO631/$V631</f>
        <v>6.22408376963351</v>
      </c>
      <c r="AQ631" s="29">
        <f>IF(AP631&gt;$V$8,1,0)</f>
        <v>0</v>
      </c>
      <c r="AR631" s="31">
        <f>IF($I631=AO$16,AP631,0)</f>
        <v>0</v>
      </c>
      <c r="AS631" s="29">
        <v>0</v>
      </c>
      <c r="AT631" s="31">
        <f>100*AS631/$V631</f>
        <v>0</v>
      </c>
      <c r="AU631" s="29">
        <f>IF(AT631&gt;$V$8,1,0)</f>
        <v>0</v>
      </c>
      <c r="AV631" s="31">
        <f>IF($I631=AS$16,AT631,0)</f>
        <v>0</v>
      </c>
      <c r="AW631" s="29">
        <v>0</v>
      </c>
      <c r="AX631" s="31">
        <f>100*AW631/$V631</f>
        <v>0</v>
      </c>
      <c r="AY631" s="29">
        <f>IF(AX631&gt;$V$8,1,0)</f>
        <v>0</v>
      </c>
      <c r="AZ631" s="31">
        <f>IF($I631=AW$16,AX631,0)</f>
        <v>0</v>
      </c>
      <c r="BA631" s="29">
        <v>0</v>
      </c>
      <c r="BB631" s="31">
        <f>100*BA631/$V631</f>
        <v>0</v>
      </c>
      <c r="BC631" s="29">
        <f>IF(BB631&gt;$V$8,1,0)</f>
        <v>0</v>
      </c>
      <c r="BD631" s="31">
        <f>IF($I631=BA$16,BB631,0)</f>
        <v>0</v>
      </c>
      <c r="BE631" s="29">
        <v>0</v>
      </c>
      <c r="BF631" s="31">
        <f>100*BE631/$V631</f>
        <v>0</v>
      </c>
      <c r="BG631" s="29">
        <f>IF(BF631&gt;$V$8,1,0)</f>
        <v>0</v>
      </c>
      <c r="BH631" s="31">
        <f>IF($I631=BE$16,BF631,0)</f>
        <v>0</v>
      </c>
      <c r="BI631" s="29">
        <v>0</v>
      </c>
      <c r="BJ631" s="31">
        <f>100*BI631/$V631</f>
        <v>0</v>
      </c>
      <c r="BK631" s="29">
        <f>IF(BJ631&gt;$V$8,1,0)</f>
        <v>0</v>
      </c>
      <c r="BL631" s="31">
        <f>IF($I631=BI$16,BJ631,0)</f>
        <v>0</v>
      </c>
      <c r="BM631" s="29">
        <v>0</v>
      </c>
      <c r="BN631" s="31">
        <f>100*BM631/$V631</f>
        <v>0</v>
      </c>
      <c r="BO631" s="29">
        <f>IF(BN631&gt;$V$8,1,0)</f>
        <v>0</v>
      </c>
      <c r="BP631" s="31">
        <f>IF($I631=BM$16,BN631,0)</f>
        <v>0</v>
      </c>
      <c r="BQ631" s="29">
        <v>0</v>
      </c>
      <c r="BR631" s="31">
        <f>100*BQ631/$V631</f>
        <v>0</v>
      </c>
      <c r="BS631" s="29">
        <f>IF(BR631&gt;$V$8,1,0)</f>
        <v>0</v>
      </c>
      <c r="BT631" s="31">
        <f>IF($I631=BQ$16,BR631,0)</f>
        <v>0</v>
      </c>
      <c r="BU631" s="29">
        <v>0</v>
      </c>
      <c r="BV631" s="31">
        <f>100*BU631/$V631</f>
        <v>0</v>
      </c>
      <c r="BW631" s="29">
        <f>IF(BV631&gt;$V$8,1,0)</f>
        <v>0</v>
      </c>
      <c r="BX631" s="31">
        <f>IF($I631=BU$16,BV631,0)</f>
        <v>0</v>
      </c>
      <c r="BY631" s="29">
        <v>0</v>
      </c>
      <c r="BZ631" s="29">
        <v>0</v>
      </c>
      <c r="CA631" s="28"/>
      <c r="CB631" s="20"/>
      <c r="CC631" s="21"/>
    </row>
    <row r="632" ht="15.75" customHeight="1">
      <c r="A632" t="s" s="32">
        <v>1386</v>
      </c>
      <c r="B632" t="s" s="71">
        <f>_xlfn.IFS(H632=0,F632,K632=1,I632,L632=1,Q632)</f>
        <v>5</v>
      </c>
      <c r="C632" s="72">
        <f>_xlfn.IFS(H632=0,G632,K632=1,J632,L632=1,R632)</f>
        <v>33.8264598856351</v>
      </c>
      <c r="D632" t="s" s="68">
        <v>1001</v>
      </c>
      <c r="E632" s="13"/>
      <c r="F632" t="s" s="74">
        <v>5</v>
      </c>
      <c r="G632" s="81">
        <f>Z632</f>
        <v>33.8264598856351</v>
      </c>
      <c r="H632" s="82">
        <f>K632+L632</f>
        <v>0</v>
      </c>
      <c r="I632" t="s" s="77">
        <v>9</v>
      </c>
      <c r="J632" s="81">
        <f>AF632</f>
        <v>26.8021140183677</v>
      </c>
      <c r="K632" s="13"/>
      <c r="L632" s="13"/>
      <c r="M632" s="13"/>
      <c r="N632" s="13"/>
      <c r="O632" t="s" s="68">
        <v>1387</v>
      </c>
      <c r="P632" t="s" s="68">
        <v>1386</v>
      </c>
      <c r="Q632" t="s" s="78">
        <v>17</v>
      </c>
      <c r="R632" s="83">
        <f>100*S632</f>
        <v>16.981459</v>
      </c>
      <c r="S632" s="35">
        <v>0.16981459</v>
      </c>
      <c r="T632" s="16"/>
      <c r="U632" s="37">
        <v>73071</v>
      </c>
      <c r="V632" s="37">
        <v>46168</v>
      </c>
      <c r="W632" s="37">
        <v>167</v>
      </c>
      <c r="X632" s="37">
        <v>3243</v>
      </c>
      <c r="Y632" s="37">
        <v>15617</v>
      </c>
      <c r="Z632" s="38">
        <f>100*Y632/$V632</f>
        <v>33.8264598856351</v>
      </c>
      <c r="AA632" s="37">
        <f>IF(Z632&gt;$V$8,1,0)</f>
        <v>0</v>
      </c>
      <c r="AB632" s="38">
        <f>IF($I632=Y$16,Z632,0)</f>
        <v>0</v>
      </c>
      <c r="AC632" s="37">
        <v>12374</v>
      </c>
      <c r="AD632" s="38">
        <f>100*AC632/$V632</f>
        <v>26.8021140183677</v>
      </c>
      <c r="AE632" s="37">
        <f>IF(AD632&gt;$V$8,1,0)</f>
        <v>0</v>
      </c>
      <c r="AF632" s="38">
        <f>IF($I632=AC$16,AD632,0)</f>
        <v>26.8021140183677</v>
      </c>
      <c r="AG632" s="37">
        <v>7205</v>
      </c>
      <c r="AH632" s="38">
        <f>100*AG632/$V632</f>
        <v>15.6060474787732</v>
      </c>
      <c r="AI632" s="37">
        <f>IF(AH632&gt;$V$8,1,0)</f>
        <v>0</v>
      </c>
      <c r="AJ632" s="38">
        <f>IF($I632=AG$16,AH632,0)</f>
        <v>0</v>
      </c>
      <c r="AK632" s="37">
        <v>7840</v>
      </c>
      <c r="AL632" s="38">
        <f>100*AK632/$V632</f>
        <v>16.9814590192341</v>
      </c>
      <c r="AM632" s="37">
        <f>IF(AL632&gt;$V$8,1,0)</f>
        <v>0</v>
      </c>
      <c r="AN632" s="38">
        <f>IF($I632=AK$16,AL632,0)</f>
        <v>0</v>
      </c>
      <c r="AO632" s="37">
        <v>2243</v>
      </c>
      <c r="AP632" s="38">
        <f>100*AO632/$V632</f>
        <v>4.85834344134465</v>
      </c>
      <c r="AQ632" s="37">
        <f>IF(AP632&gt;$V$8,1,0)</f>
        <v>0</v>
      </c>
      <c r="AR632" s="38">
        <f>IF($I632=AO$16,AP632,0)</f>
        <v>0</v>
      </c>
      <c r="AS632" s="37">
        <v>0</v>
      </c>
      <c r="AT632" s="38">
        <f>100*AS632/$V632</f>
        <v>0</v>
      </c>
      <c r="AU632" s="37">
        <f>IF(AT632&gt;$V$8,1,0)</f>
        <v>0</v>
      </c>
      <c r="AV632" s="38">
        <f>IF($I632=AS$16,AT632,0)</f>
        <v>0</v>
      </c>
      <c r="AW632" s="37">
        <v>0</v>
      </c>
      <c r="AX632" s="38">
        <f>100*AW632/$V632</f>
        <v>0</v>
      </c>
      <c r="AY632" s="37">
        <f>IF(AX632&gt;$V$8,1,0)</f>
        <v>0</v>
      </c>
      <c r="AZ632" s="38">
        <f>IF($I632=AW$16,AX632,0)</f>
        <v>0</v>
      </c>
      <c r="BA632" s="37">
        <v>0</v>
      </c>
      <c r="BB632" s="38">
        <f>100*BA632/$V632</f>
        <v>0</v>
      </c>
      <c r="BC632" s="37">
        <f>IF(BB632&gt;$V$8,1,0)</f>
        <v>0</v>
      </c>
      <c r="BD632" s="38">
        <f>IF($I632=BA$16,BB632,0)</f>
        <v>0</v>
      </c>
      <c r="BE632" s="37">
        <v>0</v>
      </c>
      <c r="BF632" s="38">
        <f>100*BE632/$V632</f>
        <v>0</v>
      </c>
      <c r="BG632" s="37">
        <f>IF(BF632&gt;$V$8,1,0)</f>
        <v>0</v>
      </c>
      <c r="BH632" s="38">
        <f>IF($I632=BE$16,BF632,0)</f>
        <v>0</v>
      </c>
      <c r="BI632" s="37">
        <v>0</v>
      </c>
      <c r="BJ632" s="38">
        <f>100*BI632/$V632</f>
        <v>0</v>
      </c>
      <c r="BK632" s="37">
        <f>IF(BJ632&gt;$V$8,1,0)</f>
        <v>0</v>
      </c>
      <c r="BL632" s="38">
        <f>IF($I632=BI$16,BJ632,0)</f>
        <v>0</v>
      </c>
      <c r="BM632" s="37">
        <v>0</v>
      </c>
      <c r="BN632" s="38">
        <f>100*BM632/$V632</f>
        <v>0</v>
      </c>
      <c r="BO632" s="37">
        <f>IF(BN632&gt;$V$8,1,0)</f>
        <v>0</v>
      </c>
      <c r="BP632" s="38">
        <f>IF($I632=BM$16,BN632,0)</f>
        <v>0</v>
      </c>
      <c r="BQ632" s="37">
        <v>0</v>
      </c>
      <c r="BR632" s="38">
        <f>100*BQ632/$V632</f>
        <v>0</v>
      </c>
      <c r="BS632" s="37">
        <f>IF(BR632&gt;$V$8,1,0)</f>
        <v>0</v>
      </c>
      <c r="BT632" s="38">
        <f>IF($I632=BQ$16,BR632,0)</f>
        <v>0</v>
      </c>
      <c r="BU632" s="37">
        <v>0</v>
      </c>
      <c r="BV632" s="38">
        <f>100*BU632/$V632</f>
        <v>0</v>
      </c>
      <c r="BW632" s="37">
        <f>IF(BV632&gt;$V$8,1,0)</f>
        <v>0</v>
      </c>
      <c r="BX632" s="38">
        <f>IF($I632=BU$16,BV632,0)</f>
        <v>0</v>
      </c>
      <c r="BY632" s="37">
        <v>1323</v>
      </c>
      <c r="BZ632" s="37">
        <v>0</v>
      </c>
      <c r="CA632" s="16"/>
      <c r="CB632" s="20"/>
      <c r="CC632" s="21"/>
    </row>
    <row r="633" ht="15.75" customHeight="1">
      <c r="A633" t="s" s="32">
        <v>1388</v>
      </c>
      <c r="B633" t="s" s="71">
        <f>_xlfn.IFS(H633=0,F633,K633=1,I633,L633=1,Q633)</f>
        <v>5</v>
      </c>
      <c r="C633" s="72">
        <f>_xlfn.IFS(H633=0,G633,K633=1,J633,L633=1,R633)</f>
        <v>33.6686635771071</v>
      </c>
      <c r="D633" t="s" s="73">
        <v>1001</v>
      </c>
      <c r="E633" s="25"/>
      <c r="F633" t="s" s="74">
        <v>5</v>
      </c>
      <c r="G633" s="75">
        <f>Z633</f>
        <v>33.6686635771071</v>
      </c>
      <c r="H633" s="76">
        <f>K633+L633</f>
        <v>0</v>
      </c>
      <c r="I633" t="s" s="77">
        <v>9</v>
      </c>
      <c r="J633" s="75">
        <f>AF633</f>
        <v>27.9944237217889</v>
      </c>
      <c r="K633" s="25"/>
      <c r="L633" s="25"/>
      <c r="M633" s="25"/>
      <c r="N633" s="25"/>
      <c r="O633" t="s" s="73">
        <v>1389</v>
      </c>
      <c r="P633" t="s" s="73">
        <v>1388</v>
      </c>
      <c r="Q633" t="s" s="78">
        <v>17</v>
      </c>
      <c r="R633" s="79">
        <f>100*S633</f>
        <v>20.036924</v>
      </c>
      <c r="S633" s="80">
        <v>0.20036924</v>
      </c>
      <c r="T633" s="28"/>
      <c r="U633" s="29">
        <v>80879</v>
      </c>
      <c r="V633" s="29">
        <v>53082</v>
      </c>
      <c r="W633" s="29">
        <v>216</v>
      </c>
      <c r="X633" s="29">
        <v>3012</v>
      </c>
      <c r="Y633" s="29">
        <v>17872</v>
      </c>
      <c r="Z633" s="31">
        <f>100*Y633/$V633</f>
        <v>33.6686635771071</v>
      </c>
      <c r="AA633" s="29">
        <f>IF(Z633&gt;$V$8,1,0)</f>
        <v>0</v>
      </c>
      <c r="AB633" s="31">
        <f>IF($I633=Y$16,Z633,0)</f>
        <v>0</v>
      </c>
      <c r="AC633" s="29">
        <v>14860</v>
      </c>
      <c r="AD633" s="31">
        <f>100*AC633/$V633</f>
        <v>27.9944237217889</v>
      </c>
      <c r="AE633" s="29">
        <f>IF(AD633&gt;$V$8,1,0)</f>
        <v>0</v>
      </c>
      <c r="AF633" s="31">
        <f>IF($I633=AC$16,AD633,0)</f>
        <v>27.9944237217889</v>
      </c>
      <c r="AG633" s="29">
        <v>6755</v>
      </c>
      <c r="AH633" s="31">
        <f>100*AG633/$V633</f>
        <v>12.7255943634377</v>
      </c>
      <c r="AI633" s="29">
        <f>IF(AH633&gt;$V$8,1,0)</f>
        <v>0</v>
      </c>
      <c r="AJ633" s="31">
        <f>IF($I633=AG$16,AH633,0)</f>
        <v>0</v>
      </c>
      <c r="AK633" s="29">
        <v>10636</v>
      </c>
      <c r="AL633" s="31">
        <f>100*AK633/$V633</f>
        <v>20.0369240043706</v>
      </c>
      <c r="AM633" s="29">
        <f>IF(AL633&gt;$V$8,1,0)</f>
        <v>0</v>
      </c>
      <c r="AN633" s="31">
        <f>IF($I633=AK$16,AL633,0)</f>
        <v>0</v>
      </c>
      <c r="AO633" s="29">
        <v>2959</v>
      </c>
      <c r="AP633" s="31">
        <f>100*AO633/$V633</f>
        <v>5.57439433329566</v>
      </c>
      <c r="AQ633" s="29">
        <f>IF(AP633&gt;$V$8,1,0)</f>
        <v>0</v>
      </c>
      <c r="AR633" s="31">
        <f>IF($I633=AO$16,AP633,0)</f>
        <v>0</v>
      </c>
      <c r="AS633" s="29">
        <v>0</v>
      </c>
      <c r="AT633" s="31">
        <f>100*AS633/$V633</f>
        <v>0</v>
      </c>
      <c r="AU633" s="29">
        <f>IF(AT633&gt;$V$8,1,0)</f>
        <v>0</v>
      </c>
      <c r="AV633" s="31">
        <f>IF($I633=AS$16,AT633,0)</f>
        <v>0</v>
      </c>
      <c r="AW633" s="29">
        <v>0</v>
      </c>
      <c r="AX633" s="31">
        <f>100*AW633/$V633</f>
        <v>0</v>
      </c>
      <c r="AY633" s="29">
        <f>IF(AX633&gt;$V$8,1,0)</f>
        <v>0</v>
      </c>
      <c r="AZ633" s="31">
        <f>IF($I633=AW$16,AX633,0)</f>
        <v>0</v>
      </c>
      <c r="BA633" s="29">
        <v>0</v>
      </c>
      <c r="BB633" s="31">
        <f>100*BA633/$V633</f>
        <v>0</v>
      </c>
      <c r="BC633" s="29">
        <f>IF(BB633&gt;$V$8,1,0)</f>
        <v>0</v>
      </c>
      <c r="BD633" s="31">
        <f>IF($I633=BA$16,BB633,0)</f>
        <v>0</v>
      </c>
      <c r="BE633" s="29">
        <v>0</v>
      </c>
      <c r="BF633" s="31">
        <f>100*BE633/$V633</f>
        <v>0</v>
      </c>
      <c r="BG633" s="29">
        <f>IF(BF633&gt;$V$8,1,0)</f>
        <v>0</v>
      </c>
      <c r="BH633" s="31">
        <f>IF($I633=BE$16,BF633,0)</f>
        <v>0</v>
      </c>
      <c r="BI633" s="29">
        <v>0</v>
      </c>
      <c r="BJ633" s="31">
        <f>100*BI633/$V633</f>
        <v>0</v>
      </c>
      <c r="BK633" s="29">
        <f>IF(BJ633&gt;$V$8,1,0)</f>
        <v>0</v>
      </c>
      <c r="BL633" s="31">
        <f>IF($I633=BI$16,BJ633,0)</f>
        <v>0</v>
      </c>
      <c r="BM633" s="29">
        <v>0</v>
      </c>
      <c r="BN633" s="31">
        <f>100*BM633/$V633</f>
        <v>0</v>
      </c>
      <c r="BO633" s="29">
        <f>IF(BN633&gt;$V$8,1,0)</f>
        <v>0</v>
      </c>
      <c r="BP633" s="31">
        <f>IF($I633=BM$16,BN633,0)</f>
        <v>0</v>
      </c>
      <c r="BQ633" s="29">
        <v>0</v>
      </c>
      <c r="BR633" s="31">
        <f>100*BQ633/$V633</f>
        <v>0</v>
      </c>
      <c r="BS633" s="29">
        <f>IF(BR633&gt;$V$8,1,0)</f>
        <v>0</v>
      </c>
      <c r="BT633" s="31">
        <f>IF($I633=BQ$16,BR633,0)</f>
        <v>0</v>
      </c>
      <c r="BU633" s="29">
        <v>0</v>
      </c>
      <c r="BV633" s="31">
        <f>100*BU633/$V633</f>
        <v>0</v>
      </c>
      <c r="BW633" s="29">
        <f>IF(BV633&gt;$V$8,1,0)</f>
        <v>0</v>
      </c>
      <c r="BX633" s="31">
        <f>IF($I633=BU$16,BV633,0)</f>
        <v>0</v>
      </c>
      <c r="BY633" s="29">
        <v>0</v>
      </c>
      <c r="BZ633" s="29">
        <v>0</v>
      </c>
      <c r="CA633" s="28"/>
      <c r="CB633" s="20"/>
      <c r="CC633" s="21"/>
    </row>
    <row r="634" ht="15.75" customHeight="1">
      <c r="A634" t="s" s="32">
        <v>1390</v>
      </c>
      <c r="B634" t="s" s="71">
        <f>_xlfn.IFS(H634=0,F634,K634=1,I634,L634=1,Q634)</f>
        <v>5</v>
      </c>
      <c r="C634" s="72">
        <f>_xlfn.IFS(H634=0,G634,K634=1,J634,L634=1,R634)</f>
        <v>33.1880733944954</v>
      </c>
      <c r="D634" t="s" s="68">
        <v>1001</v>
      </c>
      <c r="E634" s="13"/>
      <c r="F634" t="s" s="74">
        <v>5</v>
      </c>
      <c r="G634" s="81">
        <f>Z634</f>
        <v>33.1880733944954</v>
      </c>
      <c r="H634" s="82">
        <f>K634+L634</f>
        <v>0</v>
      </c>
      <c r="I634" t="s" s="77">
        <v>9</v>
      </c>
      <c r="J634" s="81">
        <f>AF634</f>
        <v>32.0183486238532</v>
      </c>
      <c r="K634" s="13"/>
      <c r="L634" s="13"/>
      <c r="M634" s="13"/>
      <c r="N634" s="13"/>
      <c r="O634" t="s" s="68">
        <v>1391</v>
      </c>
      <c r="P634" t="s" s="68">
        <v>1390</v>
      </c>
      <c r="Q634" t="s" s="78">
        <v>17</v>
      </c>
      <c r="R634" s="83">
        <f>100*S634</f>
        <v>17.2956631</v>
      </c>
      <c r="S634" s="35">
        <v>0.172956631</v>
      </c>
      <c r="T634" s="16"/>
      <c r="U634" s="37">
        <v>77100</v>
      </c>
      <c r="V634" s="37">
        <v>47960</v>
      </c>
      <c r="W634" s="37">
        <v>145</v>
      </c>
      <c r="X634" s="37">
        <v>561</v>
      </c>
      <c r="Y634" s="37">
        <v>15917</v>
      </c>
      <c r="Z634" s="38">
        <f>100*Y634/$V634</f>
        <v>33.1880733944954</v>
      </c>
      <c r="AA634" s="37">
        <f>IF(Z634&gt;$V$8,1,0)</f>
        <v>0</v>
      </c>
      <c r="AB634" s="38">
        <f>IF($I634=Y$16,Z634,0)</f>
        <v>0</v>
      </c>
      <c r="AC634" s="37">
        <v>15356</v>
      </c>
      <c r="AD634" s="38">
        <f>100*AC634/$V634</f>
        <v>32.0183486238532</v>
      </c>
      <c r="AE634" s="37">
        <f>IF(AD634&gt;$V$8,1,0)</f>
        <v>0</v>
      </c>
      <c r="AF634" s="38">
        <f>IF($I634=AC$16,AD634,0)</f>
        <v>32.0183486238532</v>
      </c>
      <c r="AG634" s="37">
        <v>2120</v>
      </c>
      <c r="AH634" s="38">
        <f>100*AG634/$V634</f>
        <v>4.42035029190992</v>
      </c>
      <c r="AI634" s="37">
        <f>IF(AH634&gt;$V$8,1,0)</f>
        <v>0</v>
      </c>
      <c r="AJ634" s="38">
        <f>IF($I634=AG$16,AH634,0)</f>
        <v>0</v>
      </c>
      <c r="AK634" s="37">
        <v>8295</v>
      </c>
      <c r="AL634" s="38">
        <f>100*AK634/$V634</f>
        <v>17.2956630525438</v>
      </c>
      <c r="AM634" s="37">
        <f>IF(AL634&gt;$V$8,1,0)</f>
        <v>0</v>
      </c>
      <c r="AN634" s="38">
        <f>IF($I634=AK$16,AL634,0)</f>
        <v>0</v>
      </c>
      <c r="AO634" s="37">
        <v>1560</v>
      </c>
      <c r="AP634" s="38">
        <f>100*AO634/$V634</f>
        <v>3.25271059216013</v>
      </c>
      <c r="AQ634" s="37">
        <f>IF(AP634&gt;$V$8,1,0)</f>
        <v>0</v>
      </c>
      <c r="AR634" s="38">
        <f>IF($I634=AO$16,AP634,0)</f>
        <v>0</v>
      </c>
      <c r="AS634" s="37">
        <v>0</v>
      </c>
      <c r="AT634" s="38">
        <f>100*AS634/$V634</f>
        <v>0</v>
      </c>
      <c r="AU634" s="37">
        <f>IF(AT634&gt;$V$8,1,0)</f>
        <v>0</v>
      </c>
      <c r="AV634" s="38">
        <f>IF($I634=AS$16,AT634,0)</f>
        <v>0</v>
      </c>
      <c r="AW634" s="37">
        <v>0</v>
      </c>
      <c r="AX634" s="38">
        <f>100*AW634/$V634</f>
        <v>0</v>
      </c>
      <c r="AY634" s="37">
        <f>IF(AX634&gt;$V$8,1,0)</f>
        <v>0</v>
      </c>
      <c r="AZ634" s="38">
        <f>IF($I634=AW$16,AX634,0)</f>
        <v>0</v>
      </c>
      <c r="BA634" s="37">
        <v>0</v>
      </c>
      <c r="BB634" s="38">
        <f>100*BA634/$V634</f>
        <v>0</v>
      </c>
      <c r="BC634" s="37">
        <f>IF(BB634&gt;$V$8,1,0)</f>
        <v>0</v>
      </c>
      <c r="BD634" s="38">
        <f>IF($I634=BA$16,BB634,0)</f>
        <v>0</v>
      </c>
      <c r="BE634" s="37">
        <v>0</v>
      </c>
      <c r="BF634" s="38">
        <f>100*BE634/$V634</f>
        <v>0</v>
      </c>
      <c r="BG634" s="37">
        <f>IF(BF634&gt;$V$8,1,0)</f>
        <v>0</v>
      </c>
      <c r="BH634" s="38">
        <f>IF($I634=BE$16,BF634,0)</f>
        <v>0</v>
      </c>
      <c r="BI634" s="37">
        <v>0</v>
      </c>
      <c r="BJ634" s="38">
        <f>100*BI634/$V634</f>
        <v>0</v>
      </c>
      <c r="BK634" s="37">
        <f>IF(BJ634&gt;$V$8,1,0)</f>
        <v>0</v>
      </c>
      <c r="BL634" s="38">
        <f>IF($I634=BI$16,BJ634,0)</f>
        <v>0</v>
      </c>
      <c r="BM634" s="37">
        <v>0</v>
      </c>
      <c r="BN634" s="38">
        <f>100*BM634/$V634</f>
        <v>0</v>
      </c>
      <c r="BO634" s="37">
        <f>IF(BN634&gt;$V$8,1,0)</f>
        <v>0</v>
      </c>
      <c r="BP634" s="38">
        <f>IF($I634=BM$16,BN634,0)</f>
        <v>0</v>
      </c>
      <c r="BQ634" s="37">
        <v>0</v>
      </c>
      <c r="BR634" s="38">
        <f>100*BQ634/$V634</f>
        <v>0</v>
      </c>
      <c r="BS634" s="37">
        <f>IF(BR634&gt;$V$8,1,0)</f>
        <v>0</v>
      </c>
      <c r="BT634" s="38">
        <f>IF($I634=BQ$16,BR634,0)</f>
        <v>0</v>
      </c>
      <c r="BU634" s="37">
        <v>0</v>
      </c>
      <c r="BV634" s="38">
        <f>100*BU634/$V634</f>
        <v>0</v>
      </c>
      <c r="BW634" s="37">
        <f>IF(BV634&gt;$V$8,1,0)</f>
        <v>0</v>
      </c>
      <c r="BX634" s="38">
        <f>IF($I634=BU$16,BV634,0)</f>
        <v>0</v>
      </c>
      <c r="BY634" s="37">
        <v>443</v>
      </c>
      <c r="BZ634" s="37">
        <v>0</v>
      </c>
      <c r="CA634" s="16"/>
      <c r="CB634" s="20"/>
      <c r="CC634" s="21"/>
    </row>
    <row r="635" ht="15.75" customHeight="1">
      <c r="A635" t="s" s="32">
        <v>1392</v>
      </c>
      <c r="B635" t="s" s="71">
        <f>_xlfn.IFS(H635=0,F635,K635=1,I635,L635=1,Q635)</f>
        <v>5</v>
      </c>
      <c r="C635" s="72">
        <f>_xlfn.IFS(H635=0,G635,K635=1,J635,L635=1,R635)</f>
        <v>32.9650798780118</v>
      </c>
      <c r="D635" t="s" s="73">
        <v>1001</v>
      </c>
      <c r="E635" s="25"/>
      <c r="F635" t="s" s="74">
        <v>5</v>
      </c>
      <c r="G635" s="75">
        <f>Z635</f>
        <v>32.9650798780118</v>
      </c>
      <c r="H635" s="76">
        <f>K635+L635</f>
        <v>0</v>
      </c>
      <c r="I635" t="s" s="77">
        <v>9</v>
      </c>
      <c r="J635" s="75">
        <f>AF635</f>
        <v>31.512935996607</v>
      </c>
      <c r="K635" s="25"/>
      <c r="L635" s="25"/>
      <c r="M635" s="25"/>
      <c r="N635" s="25"/>
      <c r="O635" t="s" s="73">
        <v>1393</v>
      </c>
      <c r="P635" t="s" s="73">
        <v>1392</v>
      </c>
      <c r="Q635" t="s" s="78">
        <v>17</v>
      </c>
      <c r="R635" s="79">
        <f>100*S635</f>
        <v>17.8922707</v>
      </c>
      <c r="S635" s="80">
        <v>0.178922707</v>
      </c>
      <c r="T635" s="28"/>
      <c r="U635" s="29">
        <v>76863</v>
      </c>
      <c r="V635" s="29">
        <v>49513</v>
      </c>
      <c r="W635" s="29">
        <v>192</v>
      </c>
      <c r="X635" s="29">
        <v>719</v>
      </c>
      <c r="Y635" s="29">
        <v>16322</v>
      </c>
      <c r="Z635" s="31">
        <f>100*Y635/$V635</f>
        <v>32.9650798780118</v>
      </c>
      <c r="AA635" s="29">
        <f>IF(Z635&gt;$V$8,1,0)</f>
        <v>0</v>
      </c>
      <c r="AB635" s="31">
        <f>IF($I635=Y$16,Z635,0)</f>
        <v>0</v>
      </c>
      <c r="AC635" s="29">
        <v>15603</v>
      </c>
      <c r="AD635" s="31">
        <f>100*AC635/$V635</f>
        <v>31.512935996607</v>
      </c>
      <c r="AE635" s="29">
        <f>IF(AD635&gt;$V$8,1,0)</f>
        <v>0</v>
      </c>
      <c r="AF635" s="31">
        <f>IF($I635=AC$16,AD635,0)</f>
        <v>31.512935996607</v>
      </c>
      <c r="AG635" s="29">
        <v>5526</v>
      </c>
      <c r="AH635" s="31">
        <f>100*AG635/$V635</f>
        <v>11.1607052693232</v>
      </c>
      <c r="AI635" s="29">
        <f>IF(AH635&gt;$V$8,1,0)</f>
        <v>0</v>
      </c>
      <c r="AJ635" s="31">
        <f>IF($I635=AG$16,AH635,0)</f>
        <v>0</v>
      </c>
      <c r="AK635" s="29">
        <v>8859</v>
      </c>
      <c r="AL635" s="31">
        <f>100*AK635/$V635</f>
        <v>17.8922707167815</v>
      </c>
      <c r="AM635" s="29">
        <f>IF(AL635&gt;$V$8,1,0)</f>
        <v>0</v>
      </c>
      <c r="AN635" s="31">
        <f>IF($I635=AK$16,AL635,0)</f>
        <v>0</v>
      </c>
      <c r="AO635" s="29">
        <v>3203</v>
      </c>
      <c r="AP635" s="31">
        <f>100*AO635/$V635</f>
        <v>6.46900813927655</v>
      </c>
      <c r="AQ635" s="29">
        <f>IF(AP635&gt;$V$8,1,0)</f>
        <v>0</v>
      </c>
      <c r="AR635" s="31">
        <f>IF($I635=AO$16,AP635,0)</f>
        <v>0</v>
      </c>
      <c r="AS635" s="29">
        <v>0</v>
      </c>
      <c r="AT635" s="31">
        <f>100*AS635/$V635</f>
        <v>0</v>
      </c>
      <c r="AU635" s="29">
        <f>IF(AT635&gt;$V$8,1,0)</f>
        <v>0</v>
      </c>
      <c r="AV635" s="31">
        <f>IF($I635=AS$16,AT635,0)</f>
        <v>0</v>
      </c>
      <c r="AW635" s="29">
        <v>0</v>
      </c>
      <c r="AX635" s="31">
        <f>100*AW635/$V635</f>
        <v>0</v>
      </c>
      <c r="AY635" s="29">
        <f>IF(AX635&gt;$V$8,1,0)</f>
        <v>0</v>
      </c>
      <c r="AZ635" s="31">
        <f>IF($I635=AW$16,AX635,0)</f>
        <v>0</v>
      </c>
      <c r="BA635" s="29">
        <v>0</v>
      </c>
      <c r="BB635" s="31">
        <f>100*BA635/$V635</f>
        <v>0</v>
      </c>
      <c r="BC635" s="29">
        <f>IF(BB635&gt;$V$8,1,0)</f>
        <v>0</v>
      </c>
      <c r="BD635" s="31">
        <f>IF($I635=BA$16,BB635,0)</f>
        <v>0</v>
      </c>
      <c r="BE635" s="29">
        <v>0</v>
      </c>
      <c r="BF635" s="31">
        <f>100*BE635/$V635</f>
        <v>0</v>
      </c>
      <c r="BG635" s="29">
        <f>IF(BF635&gt;$V$8,1,0)</f>
        <v>0</v>
      </c>
      <c r="BH635" s="31">
        <f>IF($I635=BE$16,BF635,0)</f>
        <v>0</v>
      </c>
      <c r="BI635" s="29">
        <v>0</v>
      </c>
      <c r="BJ635" s="31">
        <f>100*BI635/$V635</f>
        <v>0</v>
      </c>
      <c r="BK635" s="29">
        <f>IF(BJ635&gt;$V$8,1,0)</f>
        <v>0</v>
      </c>
      <c r="BL635" s="31">
        <f>IF($I635=BI$16,BJ635,0)</f>
        <v>0</v>
      </c>
      <c r="BM635" s="29">
        <v>0</v>
      </c>
      <c r="BN635" s="31">
        <f>100*BM635/$V635</f>
        <v>0</v>
      </c>
      <c r="BO635" s="29">
        <f>IF(BN635&gt;$V$8,1,0)</f>
        <v>0</v>
      </c>
      <c r="BP635" s="31">
        <f>IF($I635=BM$16,BN635,0)</f>
        <v>0</v>
      </c>
      <c r="BQ635" s="29">
        <v>0</v>
      </c>
      <c r="BR635" s="31">
        <f>100*BQ635/$V635</f>
        <v>0</v>
      </c>
      <c r="BS635" s="29">
        <f>IF(BR635&gt;$V$8,1,0)</f>
        <v>0</v>
      </c>
      <c r="BT635" s="31">
        <f>IF($I635=BQ$16,BR635,0)</f>
        <v>0</v>
      </c>
      <c r="BU635" s="29">
        <v>0</v>
      </c>
      <c r="BV635" s="31">
        <f>100*BU635/$V635</f>
        <v>0</v>
      </c>
      <c r="BW635" s="29">
        <f>IF(BV635&gt;$V$8,1,0)</f>
        <v>0</v>
      </c>
      <c r="BX635" s="31">
        <f>IF($I635=BU$16,BV635,0)</f>
        <v>0</v>
      </c>
      <c r="BY635" s="29">
        <v>1213</v>
      </c>
      <c r="BZ635" s="29">
        <v>0</v>
      </c>
      <c r="CA635" s="28"/>
      <c r="CB635" s="20"/>
      <c r="CC635" s="21"/>
    </row>
    <row r="636" ht="15.75" customHeight="1">
      <c r="A636" t="s" s="32">
        <v>1394</v>
      </c>
      <c r="B636" t="s" s="71">
        <f>_xlfn.IFS(H636=0,F636,K636=1,I636,L636=1,Q636)</f>
        <v>5</v>
      </c>
      <c r="C636" s="72">
        <f>_xlfn.IFS(H636=0,G636,K636=1,J636,L636=1,R636)</f>
        <v>32.9542427409274</v>
      </c>
      <c r="D636" t="s" s="68">
        <v>1001</v>
      </c>
      <c r="E636" s="13"/>
      <c r="F636" t="s" s="74">
        <v>5</v>
      </c>
      <c r="G636" s="81">
        <f>Z636</f>
        <v>32.9542427409274</v>
      </c>
      <c r="H636" s="82">
        <f>K636+L636</f>
        <v>0</v>
      </c>
      <c r="I636" t="s" s="77">
        <v>9</v>
      </c>
      <c r="J636" s="81">
        <f>AF636</f>
        <v>26.7105182270855</v>
      </c>
      <c r="K636" s="13"/>
      <c r="L636" s="13"/>
      <c r="M636" s="13"/>
      <c r="N636" s="13"/>
      <c r="O636" t="s" s="68">
        <v>1395</v>
      </c>
      <c r="P636" t="s" s="68">
        <v>1394</v>
      </c>
      <c r="Q636" t="s" s="78">
        <v>17</v>
      </c>
      <c r="R636" s="83">
        <f>100*S636</f>
        <v>18.9586279</v>
      </c>
      <c r="S636" s="35">
        <v>0.189586279</v>
      </c>
      <c r="T636" s="16"/>
      <c r="U636" s="37">
        <v>74619</v>
      </c>
      <c r="V636" s="37">
        <v>48801</v>
      </c>
      <c r="W636" s="37">
        <v>183</v>
      </c>
      <c r="X636" s="37">
        <v>3047</v>
      </c>
      <c r="Y636" s="37">
        <v>16082</v>
      </c>
      <c r="Z636" s="38">
        <f>100*Y636/$V636</f>
        <v>32.9542427409274</v>
      </c>
      <c r="AA636" s="37">
        <f>IF(Z636&gt;$V$8,1,0)</f>
        <v>0</v>
      </c>
      <c r="AB636" s="38">
        <f>IF($I636=Y$16,Z636,0)</f>
        <v>0</v>
      </c>
      <c r="AC636" s="37">
        <v>13035</v>
      </c>
      <c r="AD636" s="38">
        <f>100*AC636/$V636</f>
        <v>26.7105182270855</v>
      </c>
      <c r="AE636" s="37">
        <f>IF(AD636&gt;$V$8,1,0)</f>
        <v>0</v>
      </c>
      <c r="AF636" s="38">
        <f>IF($I636=AC$16,AD636,0)</f>
        <v>26.7105182270855</v>
      </c>
      <c r="AG636" s="37">
        <v>6424</v>
      </c>
      <c r="AH636" s="38">
        <f>100*AG636/$V636</f>
        <v>13.1636646790025</v>
      </c>
      <c r="AI636" s="37">
        <f>IF(AH636&gt;$V$8,1,0)</f>
        <v>0</v>
      </c>
      <c r="AJ636" s="38">
        <f>IF($I636=AG$16,AH636,0)</f>
        <v>0</v>
      </c>
      <c r="AK636" s="37">
        <v>9252</v>
      </c>
      <c r="AL636" s="38">
        <f>100*AK636/$V636</f>
        <v>18.9586278969693</v>
      </c>
      <c r="AM636" s="37">
        <f>IF(AL636&gt;$V$8,1,0)</f>
        <v>0</v>
      </c>
      <c r="AN636" s="38">
        <f>IF($I636=AK$16,AL636,0)</f>
        <v>0</v>
      </c>
      <c r="AO636" s="37">
        <v>4008</v>
      </c>
      <c r="AP636" s="38">
        <f>100*AO636/$V636</f>
        <v>8.212946456015249</v>
      </c>
      <c r="AQ636" s="37">
        <f>IF(AP636&gt;$V$8,1,0)</f>
        <v>0</v>
      </c>
      <c r="AR636" s="38">
        <f>IF($I636=AO$16,AP636,0)</f>
        <v>0</v>
      </c>
      <c r="AS636" s="37">
        <v>0</v>
      </c>
      <c r="AT636" s="38">
        <f>100*AS636/$V636</f>
        <v>0</v>
      </c>
      <c r="AU636" s="37">
        <f>IF(AT636&gt;$V$8,1,0)</f>
        <v>0</v>
      </c>
      <c r="AV636" s="38">
        <f>IF($I636=AS$16,AT636,0)</f>
        <v>0</v>
      </c>
      <c r="AW636" s="37">
        <v>0</v>
      </c>
      <c r="AX636" s="38">
        <f>100*AW636/$V636</f>
        <v>0</v>
      </c>
      <c r="AY636" s="37">
        <f>IF(AX636&gt;$V$8,1,0)</f>
        <v>0</v>
      </c>
      <c r="AZ636" s="38">
        <f>IF($I636=AW$16,AX636,0)</f>
        <v>0</v>
      </c>
      <c r="BA636" s="37">
        <v>0</v>
      </c>
      <c r="BB636" s="38">
        <f>100*BA636/$V636</f>
        <v>0</v>
      </c>
      <c r="BC636" s="37">
        <f>IF(BB636&gt;$V$8,1,0)</f>
        <v>0</v>
      </c>
      <c r="BD636" s="38">
        <f>IF($I636=BA$16,BB636,0)</f>
        <v>0</v>
      </c>
      <c r="BE636" s="37">
        <v>0</v>
      </c>
      <c r="BF636" s="38">
        <f>100*BE636/$V636</f>
        <v>0</v>
      </c>
      <c r="BG636" s="37">
        <f>IF(BF636&gt;$V$8,1,0)</f>
        <v>0</v>
      </c>
      <c r="BH636" s="38">
        <f>IF($I636=BE$16,BF636,0)</f>
        <v>0</v>
      </c>
      <c r="BI636" s="37">
        <v>0</v>
      </c>
      <c r="BJ636" s="38">
        <f>100*BI636/$V636</f>
        <v>0</v>
      </c>
      <c r="BK636" s="37">
        <f>IF(BJ636&gt;$V$8,1,0)</f>
        <v>0</v>
      </c>
      <c r="BL636" s="38">
        <f>IF($I636=BI$16,BJ636,0)</f>
        <v>0</v>
      </c>
      <c r="BM636" s="37">
        <v>0</v>
      </c>
      <c r="BN636" s="38">
        <f>100*BM636/$V636</f>
        <v>0</v>
      </c>
      <c r="BO636" s="37">
        <f>IF(BN636&gt;$V$8,1,0)</f>
        <v>0</v>
      </c>
      <c r="BP636" s="38">
        <f>IF($I636=BM$16,BN636,0)</f>
        <v>0</v>
      </c>
      <c r="BQ636" s="37">
        <v>0</v>
      </c>
      <c r="BR636" s="38">
        <f>100*BQ636/$V636</f>
        <v>0</v>
      </c>
      <c r="BS636" s="37">
        <f>IF(BR636&gt;$V$8,1,0)</f>
        <v>0</v>
      </c>
      <c r="BT636" s="38">
        <f>IF($I636=BQ$16,BR636,0)</f>
        <v>0</v>
      </c>
      <c r="BU636" s="37">
        <v>0</v>
      </c>
      <c r="BV636" s="38">
        <f>100*BU636/$V636</f>
        <v>0</v>
      </c>
      <c r="BW636" s="37">
        <f>IF(BV636&gt;$V$8,1,0)</f>
        <v>0</v>
      </c>
      <c r="BX636" s="38">
        <f>IF($I636=BU$16,BV636,0)</f>
        <v>0</v>
      </c>
      <c r="BY636" s="37">
        <v>0</v>
      </c>
      <c r="BZ636" s="37">
        <v>0</v>
      </c>
      <c r="CA636" s="16"/>
      <c r="CB636" s="20"/>
      <c r="CC636" s="21"/>
    </row>
    <row r="637" ht="15.75" customHeight="1">
      <c r="A637" t="s" s="32">
        <v>1396</v>
      </c>
      <c r="B637" t="s" s="71">
        <f>_xlfn.IFS(H637=0,F637,K637=1,I637,L637=1,Q637)</f>
        <v>5</v>
      </c>
      <c r="C637" s="72">
        <f>_xlfn.IFS(H637=0,G637,K637=1,J637,L637=1,R637)</f>
        <v>32.8817733990148</v>
      </c>
      <c r="D637" t="s" s="73">
        <v>1001</v>
      </c>
      <c r="E637" s="25"/>
      <c r="F637" t="s" s="74">
        <v>5</v>
      </c>
      <c r="G637" s="75">
        <f>Z637</f>
        <v>32.8817733990148</v>
      </c>
      <c r="H637" s="76">
        <f>K637+L637</f>
        <v>0</v>
      </c>
      <c r="I637" t="s" s="77">
        <v>25</v>
      </c>
      <c r="J637" s="75">
        <f>AV637</f>
        <v>30.8794015690567</v>
      </c>
      <c r="K637" s="25"/>
      <c r="L637" s="25"/>
      <c r="M637" s="25"/>
      <c r="N637" s="25"/>
      <c r="O637" t="s" s="73">
        <v>1397</v>
      </c>
      <c r="P637" t="s" s="73">
        <v>1396</v>
      </c>
      <c r="Q637" t="s" s="78">
        <v>13</v>
      </c>
      <c r="R637" s="79">
        <f>100*S637</f>
        <v>16.6643861</v>
      </c>
      <c r="S637" s="80">
        <v>0.166643861</v>
      </c>
      <c r="T637" s="28"/>
      <c r="U637" s="29">
        <v>69605</v>
      </c>
      <c r="V637" s="29">
        <v>43848</v>
      </c>
      <c r="W637" s="29">
        <v>166</v>
      </c>
      <c r="X637" s="29">
        <v>878</v>
      </c>
      <c r="Y637" s="29">
        <v>14418</v>
      </c>
      <c r="Z637" s="31">
        <f>100*Y637/$V637</f>
        <v>32.8817733990148</v>
      </c>
      <c r="AA637" s="29">
        <f>IF(Z637&gt;$V$8,1,0)</f>
        <v>0</v>
      </c>
      <c r="AB637" s="31">
        <f>IF($I637=Y$16,Z637,0)</f>
        <v>0</v>
      </c>
      <c r="AC637" s="29">
        <v>4686</v>
      </c>
      <c r="AD637" s="31">
        <f>100*AC637/$V637</f>
        <v>10.6869184455391</v>
      </c>
      <c r="AE637" s="29">
        <f>IF(AD637&gt;$V$8,1,0)</f>
        <v>0</v>
      </c>
      <c r="AF637" s="31">
        <f>IF($I637=AC$16,AD637,0)</f>
        <v>0</v>
      </c>
      <c r="AG637" s="29">
        <v>7307</v>
      </c>
      <c r="AH637" s="31">
        <f>100*AG637/$V637</f>
        <v>16.6643860609378</v>
      </c>
      <c r="AI637" s="29">
        <f>IF(AH637&gt;$V$8,1,0)</f>
        <v>0</v>
      </c>
      <c r="AJ637" s="31">
        <f>IF($I637=AG$16,AH637,0)</f>
        <v>0</v>
      </c>
      <c r="AK637" s="29">
        <v>3897</v>
      </c>
      <c r="AL637" s="31">
        <f>100*AK637/$V637</f>
        <v>8.88752052545156</v>
      </c>
      <c r="AM637" s="29">
        <f>IF(AL637&gt;$V$8,1,0)</f>
        <v>0</v>
      </c>
      <c r="AN637" s="31">
        <f>IF($I637=AK$16,AL637,0)</f>
        <v>0</v>
      </c>
      <c r="AO637" s="29">
        <v>0</v>
      </c>
      <c r="AP637" s="31">
        <f>100*AO637/$V637</f>
        <v>0</v>
      </c>
      <c r="AQ637" s="29">
        <f>IF(AP637&gt;$V$8,1,0)</f>
        <v>0</v>
      </c>
      <c r="AR637" s="31">
        <f>IF($I637=AO$16,AP637,0)</f>
        <v>0</v>
      </c>
      <c r="AS637" s="29">
        <v>13540</v>
      </c>
      <c r="AT637" s="31">
        <f>100*AS637/$V637</f>
        <v>30.8794015690567</v>
      </c>
      <c r="AU637" s="29">
        <f>IF(AT637&gt;$V$8,1,0)</f>
        <v>0</v>
      </c>
      <c r="AV637" s="31">
        <f>IF($I637=AS$16,AT637,0)</f>
        <v>30.8794015690567</v>
      </c>
      <c r="AW637" s="29">
        <v>0</v>
      </c>
      <c r="AX637" s="31">
        <f>100*AW637/$V637</f>
        <v>0</v>
      </c>
      <c r="AY637" s="29">
        <f>IF(AX637&gt;$V$8,1,0)</f>
        <v>0</v>
      </c>
      <c r="AZ637" s="31">
        <f>IF($I637=AW$16,AX637,0)</f>
        <v>0</v>
      </c>
      <c r="BA637" s="29">
        <v>0</v>
      </c>
      <c r="BB637" s="31">
        <f>100*BA637/$V637</f>
        <v>0</v>
      </c>
      <c r="BC637" s="29">
        <f>IF(BB637&gt;$V$8,1,0)</f>
        <v>0</v>
      </c>
      <c r="BD637" s="31">
        <f>IF($I637=BA$16,BB637,0)</f>
        <v>0</v>
      </c>
      <c r="BE637" s="29">
        <v>0</v>
      </c>
      <c r="BF637" s="31">
        <f>100*BE637/$V637</f>
        <v>0</v>
      </c>
      <c r="BG637" s="29">
        <f>IF(BF637&gt;$V$8,1,0)</f>
        <v>0</v>
      </c>
      <c r="BH637" s="31">
        <f>IF($I637=BE$16,BF637,0)</f>
        <v>0</v>
      </c>
      <c r="BI637" s="29">
        <v>0</v>
      </c>
      <c r="BJ637" s="31">
        <f>100*BI637/$V637</f>
        <v>0</v>
      </c>
      <c r="BK637" s="29">
        <f>IF(BJ637&gt;$V$8,1,0)</f>
        <v>0</v>
      </c>
      <c r="BL637" s="31">
        <f>IF($I637=BI$16,BJ637,0)</f>
        <v>0</v>
      </c>
      <c r="BM637" s="29">
        <v>0</v>
      </c>
      <c r="BN637" s="31">
        <f>100*BM637/$V637</f>
        <v>0</v>
      </c>
      <c r="BO637" s="29">
        <f>IF(BN637&gt;$V$8,1,0)</f>
        <v>0</v>
      </c>
      <c r="BP637" s="31">
        <f>IF($I637=BM$16,BN637,0)</f>
        <v>0</v>
      </c>
      <c r="BQ637" s="29">
        <v>0</v>
      </c>
      <c r="BR637" s="31">
        <f>100*BQ637/$V637</f>
        <v>0</v>
      </c>
      <c r="BS637" s="29">
        <f>IF(BR637&gt;$V$8,1,0)</f>
        <v>0</v>
      </c>
      <c r="BT637" s="31">
        <f>IF($I637=BQ$16,BR637,0)</f>
        <v>0</v>
      </c>
      <c r="BU637" s="29">
        <v>0</v>
      </c>
      <c r="BV637" s="31">
        <f>100*BU637/$V637</f>
        <v>0</v>
      </c>
      <c r="BW637" s="29">
        <f>IF(BV637&gt;$V$8,1,0)</f>
        <v>0</v>
      </c>
      <c r="BX637" s="31">
        <f>IF($I637=BU$16,BV637,0)</f>
        <v>0</v>
      </c>
      <c r="BY637" s="29">
        <v>0</v>
      </c>
      <c r="BZ637" s="29">
        <v>0</v>
      </c>
      <c r="CA637" s="28"/>
      <c r="CB637" s="20"/>
      <c r="CC637" s="21"/>
    </row>
    <row r="638" ht="15.75" customHeight="1">
      <c r="A638" t="s" s="32">
        <v>1398</v>
      </c>
      <c r="B638" t="s" s="71">
        <f>_xlfn.IFS(H638=0,F638,K638=1,I638,L638=1,Q638)</f>
        <v>25</v>
      </c>
      <c r="C638" s="72">
        <f>_xlfn.IFS(H638=0,G638,K638=1,J638,L638=1,R638)</f>
        <v>32.8255475240047</v>
      </c>
      <c r="D638" t="s" s="68">
        <v>1001</v>
      </c>
      <c r="E638" s="13"/>
      <c r="F638" t="s" s="74">
        <v>25</v>
      </c>
      <c r="G638" s="81">
        <f>AT638</f>
        <v>32.8255475240047</v>
      </c>
      <c r="H638" s="82">
        <f>K638+L638</f>
        <v>0</v>
      </c>
      <c r="I638" t="s" s="77">
        <v>9</v>
      </c>
      <c r="J638" s="81">
        <f>AF638</f>
        <v>24.7167979285791</v>
      </c>
      <c r="K638" s="13"/>
      <c r="L638" s="13"/>
      <c r="M638" s="13"/>
      <c r="N638" s="13"/>
      <c r="O638" t="s" s="68">
        <v>1399</v>
      </c>
      <c r="P638" t="s" s="68">
        <v>1398</v>
      </c>
      <c r="Q638" t="s" s="78">
        <v>5</v>
      </c>
      <c r="R638" s="83">
        <f>100*S638</f>
        <v>24.3823498</v>
      </c>
      <c r="S638" s="35">
        <v>0.243823498</v>
      </c>
      <c r="T638" s="16"/>
      <c r="U638" s="37">
        <v>77328</v>
      </c>
      <c r="V638" s="37">
        <v>46345</v>
      </c>
      <c r="W638" s="37">
        <v>178</v>
      </c>
      <c r="X638" s="37">
        <v>3758</v>
      </c>
      <c r="Y638" s="37">
        <v>11300</v>
      </c>
      <c r="Z638" s="38">
        <f>100*Y638/$V638</f>
        <v>24.382349768044</v>
      </c>
      <c r="AA638" s="37">
        <f>IF(Z638&gt;$V$8,1,0)</f>
        <v>0</v>
      </c>
      <c r="AB638" s="38">
        <f>IF($I638=Y$16,Z638,0)</f>
        <v>0</v>
      </c>
      <c r="AC638" s="37">
        <v>11455</v>
      </c>
      <c r="AD638" s="38">
        <f>100*AC638/$V638</f>
        <v>24.7167979285791</v>
      </c>
      <c r="AE638" s="37">
        <f>IF(AD638&gt;$V$8,1,0)</f>
        <v>0</v>
      </c>
      <c r="AF638" s="38">
        <f>IF($I638=AC$16,AD638,0)</f>
        <v>24.7167979285791</v>
      </c>
      <c r="AG638" s="37">
        <v>2921</v>
      </c>
      <c r="AH638" s="38">
        <f>100*AG638/$V638</f>
        <v>6.30272952853598</v>
      </c>
      <c r="AI638" s="37">
        <f>IF(AH638&gt;$V$8,1,0)</f>
        <v>0</v>
      </c>
      <c r="AJ638" s="38">
        <f>IF($I638=AG$16,AH638,0)</f>
        <v>0</v>
      </c>
      <c r="AK638" s="37">
        <v>3199</v>
      </c>
      <c r="AL638" s="38">
        <f>100*AK638/$V638</f>
        <v>6.90257848743122</v>
      </c>
      <c r="AM638" s="37">
        <f>IF(AL638&gt;$V$8,1,0)</f>
        <v>0</v>
      </c>
      <c r="AN638" s="38">
        <f>IF($I638=AK$16,AL638,0)</f>
        <v>0</v>
      </c>
      <c r="AO638" s="37">
        <v>1609</v>
      </c>
      <c r="AP638" s="38">
        <f>100*AO638/$V638</f>
        <v>3.47178767936131</v>
      </c>
      <c r="AQ638" s="37">
        <f>IF(AP638&gt;$V$8,1,0)</f>
        <v>0</v>
      </c>
      <c r="AR638" s="38">
        <f>IF($I638=AO$16,AP638,0)</f>
        <v>0</v>
      </c>
      <c r="AS638" s="37">
        <v>15213</v>
      </c>
      <c r="AT638" s="38">
        <f>100*AS638/$V638</f>
        <v>32.8255475240047</v>
      </c>
      <c r="AU638" s="37">
        <f>IF(AT638&gt;$V$8,1,0)</f>
        <v>0</v>
      </c>
      <c r="AV638" s="38">
        <f>IF($I638=AS$16,AT638,0)</f>
        <v>0</v>
      </c>
      <c r="AW638" s="37">
        <v>0</v>
      </c>
      <c r="AX638" s="38">
        <f>100*AW638/$V638</f>
        <v>0</v>
      </c>
      <c r="AY638" s="37">
        <f>IF(AX638&gt;$V$8,1,0)</f>
        <v>0</v>
      </c>
      <c r="AZ638" s="38">
        <f>IF($I638=AW$16,AX638,0)</f>
        <v>0</v>
      </c>
      <c r="BA638" s="37">
        <v>0</v>
      </c>
      <c r="BB638" s="38">
        <f>100*BA638/$V638</f>
        <v>0</v>
      </c>
      <c r="BC638" s="37">
        <f>IF(BB638&gt;$V$8,1,0)</f>
        <v>0</v>
      </c>
      <c r="BD638" s="38">
        <f>IF($I638=BA$16,BB638,0)</f>
        <v>0</v>
      </c>
      <c r="BE638" s="37">
        <v>0</v>
      </c>
      <c r="BF638" s="38">
        <f>100*BE638/$V638</f>
        <v>0</v>
      </c>
      <c r="BG638" s="37">
        <f>IF(BF638&gt;$V$8,1,0)</f>
        <v>0</v>
      </c>
      <c r="BH638" s="38">
        <f>IF($I638=BE$16,BF638,0)</f>
        <v>0</v>
      </c>
      <c r="BI638" s="37">
        <v>0</v>
      </c>
      <c r="BJ638" s="38">
        <f>100*BI638/$V638</f>
        <v>0</v>
      </c>
      <c r="BK638" s="37">
        <f>IF(BJ638&gt;$V$8,1,0)</f>
        <v>0</v>
      </c>
      <c r="BL638" s="38">
        <f>IF($I638=BI$16,BJ638,0)</f>
        <v>0</v>
      </c>
      <c r="BM638" s="37">
        <v>0</v>
      </c>
      <c r="BN638" s="38">
        <f>100*BM638/$V638</f>
        <v>0</v>
      </c>
      <c r="BO638" s="37">
        <f>IF(BN638&gt;$V$8,1,0)</f>
        <v>0</v>
      </c>
      <c r="BP638" s="38">
        <f>IF($I638=BM$16,BN638,0)</f>
        <v>0</v>
      </c>
      <c r="BQ638" s="37">
        <v>0</v>
      </c>
      <c r="BR638" s="38">
        <f>100*BQ638/$V638</f>
        <v>0</v>
      </c>
      <c r="BS638" s="37">
        <f>IF(BR638&gt;$V$8,1,0)</f>
        <v>0</v>
      </c>
      <c r="BT638" s="38">
        <f>IF($I638=BQ$16,BR638,0)</f>
        <v>0</v>
      </c>
      <c r="BU638" s="37">
        <v>0</v>
      </c>
      <c r="BV638" s="38">
        <f>100*BU638/$V638</f>
        <v>0</v>
      </c>
      <c r="BW638" s="37">
        <f>IF(BV638&gt;$V$8,1,0)</f>
        <v>0</v>
      </c>
      <c r="BX638" s="38">
        <f>IF($I638=BU$16,BV638,0)</f>
        <v>0</v>
      </c>
      <c r="BY638" s="37">
        <v>0</v>
      </c>
      <c r="BZ638" s="37">
        <v>0</v>
      </c>
      <c r="CA638" s="16"/>
      <c r="CB638" s="20"/>
      <c r="CC638" s="21"/>
    </row>
    <row r="639" ht="15.75" customHeight="1">
      <c r="A639" t="s" s="32">
        <v>1400</v>
      </c>
      <c r="B639" t="s" s="71">
        <f>_xlfn.IFS(H639=0,F639,K639=1,I639,L639=1,Q639)</f>
        <v>5</v>
      </c>
      <c r="C639" s="72">
        <f>_xlfn.IFS(H639=0,G639,K639=1,J639,L639=1,R639)</f>
        <v>32.8003174288265</v>
      </c>
      <c r="D639" t="s" s="73">
        <v>1001</v>
      </c>
      <c r="E639" s="25"/>
      <c r="F639" t="s" s="74">
        <v>5</v>
      </c>
      <c r="G639" s="75">
        <f>Z639</f>
        <v>32.8003174288265</v>
      </c>
      <c r="H639" s="76">
        <f>K639+L639</f>
        <v>0</v>
      </c>
      <c r="I639" t="s" s="77">
        <v>9</v>
      </c>
      <c r="J639" s="75">
        <f>AF639</f>
        <v>26.8167840492015</v>
      </c>
      <c r="K639" s="25"/>
      <c r="L639" s="25"/>
      <c r="M639" s="25"/>
      <c r="N639" s="25"/>
      <c r="O639" t="s" s="73">
        <v>1401</v>
      </c>
      <c r="P639" t="s" s="73">
        <v>1400</v>
      </c>
      <c r="Q639" t="s" s="78">
        <v>17</v>
      </c>
      <c r="R639" s="79">
        <f>100*S639</f>
        <v>19.0139867</v>
      </c>
      <c r="S639" s="80">
        <v>0.190139867</v>
      </c>
      <c r="T639" s="28"/>
      <c r="U639" s="29">
        <v>76468</v>
      </c>
      <c r="V639" s="29">
        <v>50405</v>
      </c>
      <c r="W639" s="29">
        <v>140</v>
      </c>
      <c r="X639" s="29">
        <v>3016</v>
      </c>
      <c r="Y639" s="29">
        <v>16533</v>
      </c>
      <c r="Z639" s="31">
        <f>100*Y639/$V639</f>
        <v>32.8003174288265</v>
      </c>
      <c r="AA639" s="29">
        <f>IF(Z639&gt;$V$8,1,0)</f>
        <v>0</v>
      </c>
      <c r="AB639" s="31">
        <f>IF($I639=Y$16,Z639,0)</f>
        <v>0</v>
      </c>
      <c r="AC639" s="29">
        <v>13517</v>
      </c>
      <c r="AD639" s="31">
        <f>100*AC639/$V639</f>
        <v>26.8167840492015</v>
      </c>
      <c r="AE639" s="29">
        <f>IF(AD639&gt;$V$8,1,0)</f>
        <v>0</v>
      </c>
      <c r="AF639" s="31">
        <f>IF($I639=AC$16,AD639,0)</f>
        <v>26.8167840492015</v>
      </c>
      <c r="AG639" s="29">
        <v>7391</v>
      </c>
      <c r="AH639" s="31">
        <f>100*AG639/$V639</f>
        <v>14.6632278543795</v>
      </c>
      <c r="AI639" s="29">
        <f>IF(AH639&gt;$V$8,1,0)</f>
        <v>0</v>
      </c>
      <c r="AJ639" s="31">
        <f>IF($I639=AG$16,AH639,0)</f>
        <v>0</v>
      </c>
      <c r="AK639" s="29">
        <v>9584</v>
      </c>
      <c r="AL639" s="31">
        <f>100*AK639/$V639</f>
        <v>19.0139867076679</v>
      </c>
      <c r="AM639" s="29">
        <f>IF(AL639&gt;$V$8,1,0)</f>
        <v>0</v>
      </c>
      <c r="AN639" s="31">
        <f>IF($I639=AK$16,AL639,0)</f>
        <v>0</v>
      </c>
      <c r="AO639" s="29">
        <v>1675</v>
      </c>
      <c r="AP639" s="31">
        <f>100*AO639/$V639</f>
        <v>3.32308302747743</v>
      </c>
      <c r="AQ639" s="29">
        <f>IF(AP639&gt;$V$8,1,0)</f>
        <v>0</v>
      </c>
      <c r="AR639" s="31">
        <f>IF($I639=AO$16,AP639,0)</f>
        <v>0</v>
      </c>
      <c r="AS639" s="29">
        <v>0</v>
      </c>
      <c r="AT639" s="31">
        <f>100*AS639/$V639</f>
        <v>0</v>
      </c>
      <c r="AU639" s="29">
        <f>IF(AT639&gt;$V$8,1,0)</f>
        <v>0</v>
      </c>
      <c r="AV639" s="31">
        <f>IF($I639=AS$16,AT639,0)</f>
        <v>0</v>
      </c>
      <c r="AW639" s="29">
        <v>0</v>
      </c>
      <c r="AX639" s="31">
        <f>100*AW639/$V639</f>
        <v>0</v>
      </c>
      <c r="AY639" s="29">
        <f>IF(AX639&gt;$V$8,1,0)</f>
        <v>0</v>
      </c>
      <c r="AZ639" s="31">
        <f>IF($I639=AW$16,AX639,0)</f>
        <v>0</v>
      </c>
      <c r="BA639" s="29">
        <v>0</v>
      </c>
      <c r="BB639" s="31">
        <f>100*BA639/$V639</f>
        <v>0</v>
      </c>
      <c r="BC639" s="29">
        <f>IF(BB639&gt;$V$8,1,0)</f>
        <v>0</v>
      </c>
      <c r="BD639" s="31">
        <f>IF($I639=BA$16,BB639,0)</f>
        <v>0</v>
      </c>
      <c r="BE639" s="29">
        <v>0</v>
      </c>
      <c r="BF639" s="31">
        <f>100*BE639/$V639</f>
        <v>0</v>
      </c>
      <c r="BG639" s="29">
        <f>IF(BF639&gt;$V$8,1,0)</f>
        <v>0</v>
      </c>
      <c r="BH639" s="31">
        <f>IF($I639=BE$16,BF639,0)</f>
        <v>0</v>
      </c>
      <c r="BI639" s="29">
        <v>0</v>
      </c>
      <c r="BJ639" s="31">
        <f>100*BI639/$V639</f>
        <v>0</v>
      </c>
      <c r="BK639" s="29">
        <f>IF(BJ639&gt;$V$8,1,0)</f>
        <v>0</v>
      </c>
      <c r="BL639" s="31">
        <f>IF($I639=BI$16,BJ639,0)</f>
        <v>0</v>
      </c>
      <c r="BM639" s="29">
        <v>0</v>
      </c>
      <c r="BN639" s="31">
        <f>100*BM639/$V639</f>
        <v>0</v>
      </c>
      <c r="BO639" s="29">
        <f>IF(BN639&gt;$V$8,1,0)</f>
        <v>0</v>
      </c>
      <c r="BP639" s="31">
        <f>IF($I639=BM$16,BN639,0)</f>
        <v>0</v>
      </c>
      <c r="BQ639" s="29">
        <v>0</v>
      </c>
      <c r="BR639" s="31">
        <f>100*BQ639/$V639</f>
        <v>0</v>
      </c>
      <c r="BS639" s="29">
        <f>IF(BR639&gt;$V$8,1,0)</f>
        <v>0</v>
      </c>
      <c r="BT639" s="31">
        <f>IF($I639=BQ$16,BR639,0)</f>
        <v>0</v>
      </c>
      <c r="BU639" s="29">
        <v>0</v>
      </c>
      <c r="BV639" s="31">
        <f>100*BU639/$V639</f>
        <v>0</v>
      </c>
      <c r="BW639" s="29">
        <f>IF(BV639&gt;$V$8,1,0)</f>
        <v>0</v>
      </c>
      <c r="BX639" s="31">
        <f>IF($I639=BU$16,BV639,0)</f>
        <v>0</v>
      </c>
      <c r="BY639" s="29">
        <v>0</v>
      </c>
      <c r="BZ639" s="29">
        <v>0</v>
      </c>
      <c r="CA639" s="28"/>
      <c r="CB639" s="20"/>
      <c r="CC639" s="21"/>
    </row>
    <row r="640" ht="15.75" customHeight="1">
      <c r="A640" t="s" s="32">
        <v>1402</v>
      </c>
      <c r="B640" t="s" s="71">
        <f>_xlfn.IFS(H640=0,F640,K640=1,I640,L640=1,Q640)</f>
        <v>5</v>
      </c>
      <c r="C640" s="72">
        <f>_xlfn.IFS(H640=0,G640,K640=1,J640,L640=1,R640)</f>
        <v>32.7806469149225</v>
      </c>
      <c r="D640" t="s" s="68">
        <v>1001</v>
      </c>
      <c r="E640" s="13"/>
      <c r="F640" t="s" s="74">
        <v>5</v>
      </c>
      <c r="G640" s="81">
        <f>Z640</f>
        <v>32.7806469149225</v>
      </c>
      <c r="H640" s="82">
        <f>K640+L640</f>
        <v>0</v>
      </c>
      <c r="I640" t="s" s="77">
        <v>9</v>
      </c>
      <c r="J640" s="81">
        <f>AF640</f>
        <v>29.0902628222552</v>
      </c>
      <c r="K640" s="13"/>
      <c r="L640" s="13"/>
      <c r="M640" s="13"/>
      <c r="N640" s="13"/>
      <c r="O640" t="s" s="68">
        <v>1403</v>
      </c>
      <c r="P640" t="s" s="68">
        <v>1402</v>
      </c>
      <c r="Q640" t="s" s="78">
        <v>17</v>
      </c>
      <c r="R640" s="83">
        <f>100*S640</f>
        <v>21.4564995</v>
      </c>
      <c r="S640" s="35">
        <v>0.214564995</v>
      </c>
      <c r="T640" s="16"/>
      <c r="U640" s="37">
        <v>76854</v>
      </c>
      <c r="V640" s="37">
        <v>47827</v>
      </c>
      <c r="W640" s="37">
        <v>186</v>
      </c>
      <c r="X640" s="37">
        <v>1765</v>
      </c>
      <c r="Y640" s="37">
        <v>15678</v>
      </c>
      <c r="Z640" s="38">
        <f>100*Y640/$V640</f>
        <v>32.7806469149225</v>
      </c>
      <c r="AA640" s="37">
        <f>IF(Z640&gt;$V$8,1,0)</f>
        <v>0</v>
      </c>
      <c r="AB640" s="38">
        <f>IF($I640=Y$16,Z640,0)</f>
        <v>0</v>
      </c>
      <c r="AC640" s="37">
        <v>13913</v>
      </c>
      <c r="AD640" s="38">
        <f>100*AC640/$V640</f>
        <v>29.0902628222552</v>
      </c>
      <c r="AE640" s="37">
        <f>IF(AD640&gt;$V$8,1,0)</f>
        <v>0</v>
      </c>
      <c r="AF640" s="38">
        <f>IF($I640=AC$16,AD640,0)</f>
        <v>29.0902628222552</v>
      </c>
      <c r="AG640" s="37">
        <v>5081</v>
      </c>
      <c r="AH640" s="38">
        <f>100*AG640/$V640</f>
        <v>10.6237062746984</v>
      </c>
      <c r="AI640" s="37">
        <f>IF(AH640&gt;$V$8,1,0)</f>
        <v>0</v>
      </c>
      <c r="AJ640" s="38">
        <f>IF($I640=AG$16,AH640,0)</f>
        <v>0</v>
      </c>
      <c r="AK640" s="37">
        <v>10262</v>
      </c>
      <c r="AL640" s="38">
        <f>100*AK640/$V640</f>
        <v>21.4564994668284</v>
      </c>
      <c r="AM640" s="37">
        <f>IF(AL640&gt;$V$8,1,0)</f>
        <v>0</v>
      </c>
      <c r="AN640" s="38">
        <f>IF($I640=AK$16,AL640,0)</f>
        <v>0</v>
      </c>
      <c r="AO640" s="37">
        <v>2185</v>
      </c>
      <c r="AP640" s="38">
        <f>100*AO640/$V640</f>
        <v>4.56854914587994</v>
      </c>
      <c r="AQ640" s="37">
        <f>IF(AP640&gt;$V$8,1,0)</f>
        <v>0</v>
      </c>
      <c r="AR640" s="38">
        <f>IF($I640=AO$16,AP640,0)</f>
        <v>0</v>
      </c>
      <c r="AS640" s="37">
        <v>0</v>
      </c>
      <c r="AT640" s="38">
        <f>100*AS640/$V640</f>
        <v>0</v>
      </c>
      <c r="AU640" s="37">
        <f>IF(AT640&gt;$V$8,1,0)</f>
        <v>0</v>
      </c>
      <c r="AV640" s="38">
        <f>IF($I640=AS$16,AT640,0)</f>
        <v>0</v>
      </c>
      <c r="AW640" s="37">
        <v>0</v>
      </c>
      <c r="AX640" s="38">
        <f>100*AW640/$V640</f>
        <v>0</v>
      </c>
      <c r="AY640" s="37">
        <f>IF(AX640&gt;$V$8,1,0)</f>
        <v>0</v>
      </c>
      <c r="AZ640" s="38">
        <f>IF($I640=AW$16,AX640,0)</f>
        <v>0</v>
      </c>
      <c r="BA640" s="37">
        <v>0</v>
      </c>
      <c r="BB640" s="38">
        <f>100*BA640/$V640</f>
        <v>0</v>
      </c>
      <c r="BC640" s="37">
        <f>IF(BB640&gt;$V$8,1,0)</f>
        <v>0</v>
      </c>
      <c r="BD640" s="38">
        <f>IF($I640=BA$16,BB640,0)</f>
        <v>0</v>
      </c>
      <c r="BE640" s="37">
        <v>0</v>
      </c>
      <c r="BF640" s="38">
        <f>100*BE640/$V640</f>
        <v>0</v>
      </c>
      <c r="BG640" s="37">
        <f>IF(BF640&gt;$V$8,1,0)</f>
        <v>0</v>
      </c>
      <c r="BH640" s="38">
        <f>IF($I640=BE$16,BF640,0)</f>
        <v>0</v>
      </c>
      <c r="BI640" s="37">
        <v>0</v>
      </c>
      <c r="BJ640" s="38">
        <f>100*BI640/$V640</f>
        <v>0</v>
      </c>
      <c r="BK640" s="37">
        <f>IF(BJ640&gt;$V$8,1,0)</f>
        <v>0</v>
      </c>
      <c r="BL640" s="38">
        <f>IF($I640=BI$16,BJ640,0)</f>
        <v>0</v>
      </c>
      <c r="BM640" s="37">
        <v>0</v>
      </c>
      <c r="BN640" s="38">
        <f>100*BM640/$V640</f>
        <v>0</v>
      </c>
      <c r="BO640" s="37">
        <f>IF(BN640&gt;$V$8,1,0)</f>
        <v>0</v>
      </c>
      <c r="BP640" s="38">
        <f>IF($I640=BM$16,BN640,0)</f>
        <v>0</v>
      </c>
      <c r="BQ640" s="37">
        <v>0</v>
      </c>
      <c r="BR640" s="38">
        <f>100*BQ640/$V640</f>
        <v>0</v>
      </c>
      <c r="BS640" s="37">
        <f>IF(BR640&gt;$V$8,1,0)</f>
        <v>0</v>
      </c>
      <c r="BT640" s="38">
        <f>IF($I640=BQ$16,BR640,0)</f>
        <v>0</v>
      </c>
      <c r="BU640" s="37">
        <v>0</v>
      </c>
      <c r="BV640" s="38">
        <f>100*BU640/$V640</f>
        <v>0</v>
      </c>
      <c r="BW640" s="37">
        <f>IF(BV640&gt;$V$8,1,0)</f>
        <v>0</v>
      </c>
      <c r="BX640" s="38">
        <f>IF($I640=BU$16,BV640,0)</f>
        <v>0</v>
      </c>
      <c r="BY640" s="37">
        <v>0</v>
      </c>
      <c r="BZ640" s="37">
        <v>0</v>
      </c>
      <c r="CA640" s="16"/>
      <c r="CB640" s="20"/>
      <c r="CC640" s="21"/>
    </row>
    <row r="641" ht="15.75" customHeight="1">
      <c r="A641" t="s" s="32">
        <v>1404</v>
      </c>
      <c r="B641" t="s" s="71">
        <f>_xlfn.IFS(H641=0,F641,K641=1,I641,L641=1,Q641)</f>
        <v>13</v>
      </c>
      <c r="C641" s="72">
        <f>_xlfn.IFS(H641=0,G641,K641=1,J641,L641=1,R641)</f>
        <v>32.7044625637305</v>
      </c>
      <c r="D641" t="s" s="73">
        <v>1001</v>
      </c>
      <c r="E641" s="25"/>
      <c r="F641" t="s" s="74">
        <v>13</v>
      </c>
      <c r="G641" s="75">
        <f>AH641</f>
        <v>32.7044625637305</v>
      </c>
      <c r="H641" s="76">
        <f>K641+L641</f>
        <v>0</v>
      </c>
      <c r="I641" t="s" s="77">
        <v>5</v>
      </c>
      <c r="J641" s="75">
        <f>AB641</f>
        <v>31.7592468826978</v>
      </c>
      <c r="K641" s="25"/>
      <c r="L641" s="25"/>
      <c r="M641" s="25"/>
      <c r="N641" s="25"/>
      <c r="O641" t="s" s="73">
        <v>1405</v>
      </c>
      <c r="P641" t="s" s="73">
        <v>1404</v>
      </c>
      <c r="Q641" t="s" s="78">
        <v>9</v>
      </c>
      <c r="R641" s="79">
        <f>100*S641</f>
        <v>17.4912639</v>
      </c>
      <c r="S641" s="80">
        <v>0.174912639</v>
      </c>
      <c r="T641" s="28"/>
      <c r="U641" s="29">
        <v>79112</v>
      </c>
      <c r="V641" s="29">
        <v>52369</v>
      </c>
      <c r="W641" s="29">
        <v>155</v>
      </c>
      <c r="X641" s="29">
        <v>495</v>
      </c>
      <c r="Y641" s="29">
        <v>16632</v>
      </c>
      <c r="Z641" s="31">
        <f>100*Y641/$V641</f>
        <v>31.7592468826978</v>
      </c>
      <c r="AA641" s="29">
        <f>IF(Z641&gt;$V$8,1,0)</f>
        <v>0</v>
      </c>
      <c r="AB641" s="31">
        <f>IF($I641=Y$16,Z641,0)</f>
        <v>31.7592468826978</v>
      </c>
      <c r="AC641" s="29">
        <v>9160</v>
      </c>
      <c r="AD641" s="31">
        <f>100*AC641/$V641</f>
        <v>17.4912639156753</v>
      </c>
      <c r="AE641" s="29">
        <f>IF(AD641&gt;$V$8,1,0)</f>
        <v>0</v>
      </c>
      <c r="AF641" s="31">
        <f>IF($I641=AC$16,AD641,0)</f>
        <v>0</v>
      </c>
      <c r="AG641" s="29">
        <v>17127</v>
      </c>
      <c r="AH641" s="31">
        <f>100*AG641/$V641</f>
        <v>32.7044625637305</v>
      </c>
      <c r="AI641" s="29">
        <f>IF(AH641&gt;$V$8,1,0)</f>
        <v>0</v>
      </c>
      <c r="AJ641" s="31">
        <f>IF($I641=AG$16,AH641,0)</f>
        <v>0</v>
      </c>
      <c r="AK641" s="29">
        <v>6443</v>
      </c>
      <c r="AL641" s="31">
        <f>100*AK641/$V641</f>
        <v>12.3030800664515</v>
      </c>
      <c r="AM641" s="29">
        <f>IF(AL641&gt;$V$8,1,0)</f>
        <v>0</v>
      </c>
      <c r="AN641" s="31">
        <f>IF($I641=AK$16,AL641,0)</f>
        <v>0</v>
      </c>
      <c r="AO641" s="29">
        <v>2359</v>
      </c>
      <c r="AP641" s="31">
        <f>100*AO641/$V641</f>
        <v>4.5045733162749</v>
      </c>
      <c r="AQ641" s="29">
        <f>IF(AP641&gt;$V$8,1,0)</f>
        <v>0</v>
      </c>
      <c r="AR641" s="31">
        <f>IF($I641=AO$16,AP641,0)</f>
        <v>0</v>
      </c>
      <c r="AS641" s="29">
        <v>0</v>
      </c>
      <c r="AT641" s="31">
        <f>100*AS641/$V641</f>
        <v>0</v>
      </c>
      <c r="AU641" s="29">
        <f>IF(AT641&gt;$V$8,1,0)</f>
        <v>0</v>
      </c>
      <c r="AV641" s="31">
        <f>IF($I641=AS$16,AT641,0)</f>
        <v>0</v>
      </c>
      <c r="AW641" s="29">
        <v>0</v>
      </c>
      <c r="AX641" s="31">
        <f>100*AW641/$V641</f>
        <v>0</v>
      </c>
      <c r="AY641" s="29">
        <f>IF(AX641&gt;$V$8,1,0)</f>
        <v>0</v>
      </c>
      <c r="AZ641" s="31">
        <f>IF($I641=AW$16,AX641,0)</f>
        <v>0</v>
      </c>
      <c r="BA641" s="29">
        <v>0</v>
      </c>
      <c r="BB641" s="31">
        <f>100*BA641/$V641</f>
        <v>0</v>
      </c>
      <c r="BC641" s="29">
        <f>IF(BB641&gt;$V$8,1,0)</f>
        <v>0</v>
      </c>
      <c r="BD641" s="31">
        <f>IF($I641=BA$16,BB641,0)</f>
        <v>0</v>
      </c>
      <c r="BE641" s="29">
        <v>0</v>
      </c>
      <c r="BF641" s="31">
        <f>100*BE641/$V641</f>
        <v>0</v>
      </c>
      <c r="BG641" s="29">
        <f>IF(BF641&gt;$V$8,1,0)</f>
        <v>0</v>
      </c>
      <c r="BH641" s="31">
        <f>IF($I641=BE$16,BF641,0)</f>
        <v>0</v>
      </c>
      <c r="BI641" s="29">
        <v>0</v>
      </c>
      <c r="BJ641" s="31">
        <f>100*BI641/$V641</f>
        <v>0</v>
      </c>
      <c r="BK641" s="29">
        <f>IF(BJ641&gt;$V$8,1,0)</f>
        <v>0</v>
      </c>
      <c r="BL641" s="31">
        <f>IF($I641=BI$16,BJ641,0)</f>
        <v>0</v>
      </c>
      <c r="BM641" s="29">
        <v>0</v>
      </c>
      <c r="BN641" s="31">
        <f>100*BM641/$V641</f>
        <v>0</v>
      </c>
      <c r="BO641" s="29">
        <f>IF(BN641&gt;$V$8,1,0)</f>
        <v>0</v>
      </c>
      <c r="BP641" s="31">
        <f>IF($I641=BM$16,BN641,0)</f>
        <v>0</v>
      </c>
      <c r="BQ641" s="29">
        <v>0</v>
      </c>
      <c r="BR641" s="31">
        <f>100*BQ641/$V641</f>
        <v>0</v>
      </c>
      <c r="BS641" s="29">
        <f>IF(BR641&gt;$V$8,1,0)</f>
        <v>0</v>
      </c>
      <c r="BT641" s="31">
        <f>IF($I641=BQ$16,BR641,0)</f>
        <v>0</v>
      </c>
      <c r="BU641" s="29">
        <v>0</v>
      </c>
      <c r="BV641" s="31">
        <f>100*BU641/$V641</f>
        <v>0</v>
      </c>
      <c r="BW641" s="29">
        <f>IF(BV641&gt;$V$8,1,0)</f>
        <v>0</v>
      </c>
      <c r="BX641" s="31">
        <f>IF($I641=BU$16,BV641,0)</f>
        <v>0</v>
      </c>
      <c r="BY641" s="29">
        <v>628</v>
      </c>
      <c r="BZ641" s="29">
        <v>0</v>
      </c>
      <c r="CA641" s="28"/>
      <c r="CB641" s="20"/>
      <c r="CC641" s="21"/>
    </row>
    <row r="642" ht="15.75" customHeight="1">
      <c r="A642" t="s" s="32">
        <v>1406</v>
      </c>
      <c r="B642" t="s" s="71">
        <f>_xlfn.IFS(H642=0,F642,K642=1,I642,L642=1,Q642)</f>
        <v>5</v>
      </c>
      <c r="C642" s="72">
        <f>_xlfn.IFS(H642=0,G642,K642=1,J642,L642=1,R642)</f>
        <v>32.631879224085</v>
      </c>
      <c r="D642" t="s" s="68">
        <v>1001</v>
      </c>
      <c r="E642" s="13"/>
      <c r="F642" t="s" s="74">
        <v>5</v>
      </c>
      <c r="G642" s="81">
        <f>Z642</f>
        <v>32.631879224085</v>
      </c>
      <c r="H642" s="82">
        <f>K642+L642</f>
        <v>0</v>
      </c>
      <c r="I642" t="s" s="77">
        <v>9</v>
      </c>
      <c r="J642" s="81">
        <f>AF642</f>
        <v>29.8253313438076</v>
      </c>
      <c r="K642" s="13"/>
      <c r="L642" s="13"/>
      <c r="M642" s="13"/>
      <c r="N642" s="13"/>
      <c r="O642" t="s" s="68">
        <v>1407</v>
      </c>
      <c r="P642" t="s" s="68">
        <v>1406</v>
      </c>
      <c r="Q642" t="s" s="78">
        <v>17</v>
      </c>
      <c r="R642" s="83">
        <f>100*S642</f>
        <v>18.4213991</v>
      </c>
      <c r="S642" s="35">
        <v>0.184213991</v>
      </c>
      <c r="T642" s="16"/>
      <c r="U642" s="37">
        <v>72203</v>
      </c>
      <c r="V642" s="37">
        <v>45572</v>
      </c>
      <c r="W642" s="37">
        <v>154</v>
      </c>
      <c r="X642" s="37">
        <v>1279</v>
      </c>
      <c r="Y642" s="37">
        <v>14871</v>
      </c>
      <c r="Z642" s="38">
        <f>100*Y642/$V642</f>
        <v>32.631879224085</v>
      </c>
      <c r="AA642" s="37">
        <f>IF(Z642&gt;$V$8,1,0)</f>
        <v>0</v>
      </c>
      <c r="AB642" s="38">
        <f>IF($I642=Y$16,Z642,0)</f>
        <v>0</v>
      </c>
      <c r="AC642" s="37">
        <v>13592</v>
      </c>
      <c r="AD642" s="38">
        <f>100*AC642/$V642</f>
        <v>29.8253313438076</v>
      </c>
      <c r="AE642" s="37">
        <f>IF(AD642&gt;$V$8,1,0)</f>
        <v>0</v>
      </c>
      <c r="AF642" s="38">
        <f>IF($I642=AC$16,AD642,0)</f>
        <v>29.8253313438076</v>
      </c>
      <c r="AG642" s="37">
        <v>5325</v>
      </c>
      <c r="AH642" s="38">
        <f>100*AG642/$V642</f>
        <v>11.6848064601071</v>
      </c>
      <c r="AI642" s="37">
        <f>IF(AH642&gt;$V$8,1,0)</f>
        <v>0</v>
      </c>
      <c r="AJ642" s="38">
        <f>IF($I642=AG$16,AH642,0)</f>
        <v>0</v>
      </c>
      <c r="AK642" s="37">
        <v>8395</v>
      </c>
      <c r="AL642" s="38">
        <f>100*AK642/$V642</f>
        <v>18.4213991047134</v>
      </c>
      <c r="AM642" s="37">
        <f>IF(AL642&gt;$V$8,1,0)</f>
        <v>0</v>
      </c>
      <c r="AN642" s="38">
        <f>IF($I642=AK$16,AL642,0)</f>
        <v>0</v>
      </c>
      <c r="AO642" s="37">
        <v>3175</v>
      </c>
      <c r="AP642" s="38">
        <f>100*AO642/$V642</f>
        <v>6.96699727903098</v>
      </c>
      <c r="AQ642" s="37">
        <f>IF(AP642&gt;$V$8,1,0)</f>
        <v>0</v>
      </c>
      <c r="AR642" s="38">
        <f>IF($I642=AO$16,AP642,0)</f>
        <v>0</v>
      </c>
      <c r="AS642" s="37">
        <v>0</v>
      </c>
      <c r="AT642" s="38">
        <f>100*AS642/$V642</f>
        <v>0</v>
      </c>
      <c r="AU642" s="37">
        <f>IF(AT642&gt;$V$8,1,0)</f>
        <v>0</v>
      </c>
      <c r="AV642" s="38">
        <f>IF($I642=AS$16,AT642,0)</f>
        <v>0</v>
      </c>
      <c r="AW642" s="37">
        <v>0</v>
      </c>
      <c r="AX642" s="38">
        <f>100*AW642/$V642</f>
        <v>0</v>
      </c>
      <c r="AY642" s="37">
        <f>IF(AX642&gt;$V$8,1,0)</f>
        <v>0</v>
      </c>
      <c r="AZ642" s="38">
        <f>IF($I642=AW$16,AX642,0)</f>
        <v>0</v>
      </c>
      <c r="BA642" s="37">
        <v>0</v>
      </c>
      <c r="BB642" s="38">
        <f>100*BA642/$V642</f>
        <v>0</v>
      </c>
      <c r="BC642" s="37">
        <f>IF(BB642&gt;$V$8,1,0)</f>
        <v>0</v>
      </c>
      <c r="BD642" s="38">
        <f>IF($I642=BA$16,BB642,0)</f>
        <v>0</v>
      </c>
      <c r="BE642" s="37">
        <v>0</v>
      </c>
      <c r="BF642" s="38">
        <f>100*BE642/$V642</f>
        <v>0</v>
      </c>
      <c r="BG642" s="37">
        <f>IF(BF642&gt;$V$8,1,0)</f>
        <v>0</v>
      </c>
      <c r="BH642" s="38">
        <f>IF($I642=BE$16,BF642,0)</f>
        <v>0</v>
      </c>
      <c r="BI642" s="37">
        <v>0</v>
      </c>
      <c r="BJ642" s="38">
        <f>100*BI642/$V642</f>
        <v>0</v>
      </c>
      <c r="BK642" s="37">
        <f>IF(BJ642&gt;$V$8,1,0)</f>
        <v>0</v>
      </c>
      <c r="BL642" s="38">
        <f>IF($I642=BI$16,BJ642,0)</f>
        <v>0</v>
      </c>
      <c r="BM642" s="37">
        <v>0</v>
      </c>
      <c r="BN642" s="38">
        <f>100*BM642/$V642</f>
        <v>0</v>
      </c>
      <c r="BO642" s="37">
        <f>IF(BN642&gt;$V$8,1,0)</f>
        <v>0</v>
      </c>
      <c r="BP642" s="38">
        <f>IF($I642=BM$16,BN642,0)</f>
        <v>0</v>
      </c>
      <c r="BQ642" s="37">
        <v>0</v>
      </c>
      <c r="BR642" s="38">
        <f>100*BQ642/$V642</f>
        <v>0</v>
      </c>
      <c r="BS642" s="37">
        <f>IF(BR642&gt;$V$8,1,0)</f>
        <v>0</v>
      </c>
      <c r="BT642" s="38">
        <f>IF($I642=BQ$16,BR642,0)</f>
        <v>0</v>
      </c>
      <c r="BU642" s="37">
        <v>0</v>
      </c>
      <c r="BV642" s="38">
        <f>100*BU642/$V642</f>
        <v>0</v>
      </c>
      <c r="BW642" s="37">
        <f>IF(BV642&gt;$V$8,1,0)</f>
        <v>0</v>
      </c>
      <c r="BX642" s="38">
        <f>IF($I642=BU$16,BV642,0)</f>
        <v>0</v>
      </c>
      <c r="BY642" s="37">
        <v>922</v>
      </c>
      <c r="BZ642" s="37">
        <v>0</v>
      </c>
      <c r="CA642" s="16"/>
      <c r="CB642" s="20"/>
      <c r="CC642" s="21"/>
    </row>
    <row r="643" ht="15.75" customHeight="1">
      <c r="A643" t="s" s="32">
        <v>1408</v>
      </c>
      <c r="B643" t="s" s="71">
        <f>_xlfn.IFS(H643=0,F643,K643=1,I643,L643=1,Q643)</f>
        <v>5</v>
      </c>
      <c r="C643" s="72">
        <f>_xlfn.IFS(H643=0,G643,K643=1,J643,L643=1,R643)</f>
        <v>32.6269492203119</v>
      </c>
      <c r="D643" t="s" s="73">
        <v>1001</v>
      </c>
      <c r="E643" s="25"/>
      <c r="F643" t="s" s="74">
        <v>5</v>
      </c>
      <c r="G643" s="75">
        <f>Z643</f>
        <v>32.6269492203119</v>
      </c>
      <c r="H643" s="76">
        <f>K643+L643</f>
        <v>0</v>
      </c>
      <c r="I643" t="s" s="77">
        <v>9</v>
      </c>
      <c r="J643" s="75">
        <f>AF643</f>
        <v>30.8616553378649</v>
      </c>
      <c r="K643" s="25"/>
      <c r="L643" s="25"/>
      <c r="M643" s="25"/>
      <c r="N643" s="25"/>
      <c r="O643" t="s" s="73">
        <v>1409</v>
      </c>
      <c r="P643" t="s" s="73">
        <v>1408</v>
      </c>
      <c r="Q643" t="s" s="78">
        <v>17</v>
      </c>
      <c r="R643" s="79">
        <f>100*S643</f>
        <v>19.8320672</v>
      </c>
      <c r="S643" s="80">
        <v>0.198320672</v>
      </c>
      <c r="T643" s="28"/>
      <c r="U643" s="29">
        <v>78942</v>
      </c>
      <c r="V643" s="29">
        <v>50020</v>
      </c>
      <c r="W643" s="29">
        <v>163</v>
      </c>
      <c r="X643" s="29">
        <v>883</v>
      </c>
      <c r="Y643" s="29">
        <v>16320</v>
      </c>
      <c r="Z643" s="31">
        <f>100*Y643/$V643</f>
        <v>32.6269492203119</v>
      </c>
      <c r="AA643" s="29">
        <f>IF(Z643&gt;$V$8,1,0)</f>
        <v>0</v>
      </c>
      <c r="AB643" s="31">
        <f>IF($I643=Y$16,Z643,0)</f>
        <v>0</v>
      </c>
      <c r="AC643" s="29">
        <v>15437</v>
      </c>
      <c r="AD643" s="31">
        <f>100*AC643/$V643</f>
        <v>30.8616553378649</v>
      </c>
      <c r="AE643" s="29">
        <f>IF(AD643&gt;$V$8,1,0)</f>
        <v>0</v>
      </c>
      <c r="AF643" s="31">
        <f>IF($I643=AC$16,AD643,0)</f>
        <v>30.8616553378649</v>
      </c>
      <c r="AG643" s="29">
        <v>4757</v>
      </c>
      <c r="AH643" s="31">
        <f>100*AG643/$V643</f>
        <v>9.51019592163135</v>
      </c>
      <c r="AI643" s="29">
        <f>IF(AH643&gt;$V$8,1,0)</f>
        <v>0</v>
      </c>
      <c r="AJ643" s="31">
        <f>IF($I643=AG$16,AH643,0)</f>
        <v>0</v>
      </c>
      <c r="AK643" s="29">
        <v>9920</v>
      </c>
      <c r="AL643" s="31">
        <f>100*AK643/$V643</f>
        <v>19.8320671731307</v>
      </c>
      <c r="AM643" s="29">
        <f>IF(AL643&gt;$V$8,1,0)</f>
        <v>0</v>
      </c>
      <c r="AN643" s="31">
        <f>IF($I643=AK$16,AL643,0)</f>
        <v>0</v>
      </c>
      <c r="AO643" s="29">
        <v>3028</v>
      </c>
      <c r="AP643" s="31">
        <f>100*AO643/$V643</f>
        <v>6.05357856857257</v>
      </c>
      <c r="AQ643" s="29">
        <f>IF(AP643&gt;$V$8,1,0)</f>
        <v>0</v>
      </c>
      <c r="AR643" s="31">
        <f>IF($I643=AO$16,AP643,0)</f>
        <v>0</v>
      </c>
      <c r="AS643" s="29">
        <v>0</v>
      </c>
      <c r="AT643" s="31">
        <f>100*AS643/$V643</f>
        <v>0</v>
      </c>
      <c r="AU643" s="29">
        <f>IF(AT643&gt;$V$8,1,0)</f>
        <v>0</v>
      </c>
      <c r="AV643" s="31">
        <f>IF($I643=AS$16,AT643,0)</f>
        <v>0</v>
      </c>
      <c r="AW643" s="29">
        <v>0</v>
      </c>
      <c r="AX643" s="31">
        <f>100*AW643/$V643</f>
        <v>0</v>
      </c>
      <c r="AY643" s="29">
        <f>IF(AX643&gt;$V$8,1,0)</f>
        <v>0</v>
      </c>
      <c r="AZ643" s="31">
        <f>IF($I643=AW$16,AX643,0)</f>
        <v>0</v>
      </c>
      <c r="BA643" s="29">
        <v>0</v>
      </c>
      <c r="BB643" s="31">
        <f>100*BA643/$V643</f>
        <v>0</v>
      </c>
      <c r="BC643" s="29">
        <f>IF(BB643&gt;$V$8,1,0)</f>
        <v>0</v>
      </c>
      <c r="BD643" s="31">
        <f>IF($I643=BA$16,BB643,0)</f>
        <v>0</v>
      </c>
      <c r="BE643" s="29">
        <v>0</v>
      </c>
      <c r="BF643" s="31">
        <f>100*BE643/$V643</f>
        <v>0</v>
      </c>
      <c r="BG643" s="29">
        <f>IF(BF643&gt;$V$8,1,0)</f>
        <v>0</v>
      </c>
      <c r="BH643" s="31">
        <f>IF($I643=BE$16,BF643,0)</f>
        <v>0</v>
      </c>
      <c r="BI643" s="29">
        <v>0</v>
      </c>
      <c r="BJ643" s="31">
        <f>100*BI643/$V643</f>
        <v>0</v>
      </c>
      <c r="BK643" s="29">
        <f>IF(BJ643&gt;$V$8,1,0)</f>
        <v>0</v>
      </c>
      <c r="BL643" s="31">
        <f>IF($I643=BI$16,BJ643,0)</f>
        <v>0</v>
      </c>
      <c r="BM643" s="29">
        <v>0</v>
      </c>
      <c r="BN643" s="31">
        <f>100*BM643/$V643</f>
        <v>0</v>
      </c>
      <c r="BO643" s="29">
        <f>IF(BN643&gt;$V$8,1,0)</f>
        <v>0</v>
      </c>
      <c r="BP643" s="31">
        <f>IF($I643=BM$16,BN643,0)</f>
        <v>0</v>
      </c>
      <c r="BQ643" s="29">
        <v>0</v>
      </c>
      <c r="BR643" s="31">
        <f>100*BQ643/$V643</f>
        <v>0</v>
      </c>
      <c r="BS643" s="29">
        <f>IF(BR643&gt;$V$8,1,0)</f>
        <v>0</v>
      </c>
      <c r="BT643" s="31">
        <f>IF($I643=BQ$16,BR643,0)</f>
        <v>0</v>
      </c>
      <c r="BU643" s="29">
        <v>0</v>
      </c>
      <c r="BV643" s="31">
        <f>100*BU643/$V643</f>
        <v>0</v>
      </c>
      <c r="BW643" s="29">
        <f>IF(BV643&gt;$V$8,1,0)</f>
        <v>0</v>
      </c>
      <c r="BX643" s="31">
        <f>IF($I643=BU$16,BV643,0)</f>
        <v>0</v>
      </c>
      <c r="BY643" s="29">
        <v>0</v>
      </c>
      <c r="BZ643" s="29">
        <v>0</v>
      </c>
      <c r="CA643" s="28"/>
      <c r="CB643" s="20"/>
      <c r="CC643" s="21"/>
    </row>
    <row r="644" ht="15.75" customHeight="1">
      <c r="A644" t="s" s="32">
        <v>1410</v>
      </c>
      <c r="B644" t="s" s="71">
        <f>_xlfn.IFS(H644=0,F644,K644=1,I644,L644=1,Q644)</f>
        <v>5</v>
      </c>
      <c r="C644" s="72">
        <f>_xlfn.IFS(H644=0,G644,K644=1,J644,L644=1,R644)</f>
        <v>32.621760765138</v>
      </c>
      <c r="D644" t="s" s="68">
        <v>1001</v>
      </c>
      <c r="E644" s="13"/>
      <c r="F644" t="s" s="74">
        <v>5</v>
      </c>
      <c r="G644" s="81">
        <f>Z644</f>
        <v>32.621760765138</v>
      </c>
      <c r="H644" s="82">
        <f>K644+L644</f>
        <v>0</v>
      </c>
      <c r="I644" t="s" s="77">
        <v>9</v>
      </c>
      <c r="J644" s="81">
        <f>AF644</f>
        <v>23.380651832066</v>
      </c>
      <c r="K644" s="13"/>
      <c r="L644" s="13"/>
      <c r="M644" s="13"/>
      <c r="N644" s="13"/>
      <c r="O644" t="s" s="68">
        <v>1411</v>
      </c>
      <c r="P644" t="s" s="68">
        <v>1410</v>
      </c>
      <c r="Q644" t="s" s="78">
        <v>17</v>
      </c>
      <c r="R644" s="83">
        <f>100*S644</f>
        <v>18.9690455</v>
      </c>
      <c r="S644" s="35">
        <v>0.189690455</v>
      </c>
      <c r="T644" s="16"/>
      <c r="U644" s="37">
        <v>73046</v>
      </c>
      <c r="V644" s="37">
        <v>46423</v>
      </c>
      <c r="W644" s="37">
        <v>215</v>
      </c>
      <c r="X644" s="37">
        <v>4290</v>
      </c>
      <c r="Y644" s="37">
        <v>15144</v>
      </c>
      <c r="Z644" s="38">
        <f>100*Y644/$V644</f>
        <v>32.621760765138</v>
      </c>
      <c r="AA644" s="37">
        <f>IF(Z644&gt;$V$8,1,0)</f>
        <v>0</v>
      </c>
      <c r="AB644" s="38">
        <f>IF($I644=Y$16,Z644,0)</f>
        <v>0</v>
      </c>
      <c r="AC644" s="37">
        <v>10854</v>
      </c>
      <c r="AD644" s="38">
        <f>100*AC644/$V644</f>
        <v>23.380651832066</v>
      </c>
      <c r="AE644" s="37">
        <f>IF(AD644&gt;$V$8,1,0)</f>
        <v>0</v>
      </c>
      <c r="AF644" s="38">
        <f>IF($I644=AC$16,AD644,0)</f>
        <v>23.380651832066</v>
      </c>
      <c r="AG644" s="37">
        <v>5407</v>
      </c>
      <c r="AH644" s="38">
        <f>100*AG644/$V644</f>
        <v>11.6472438231049</v>
      </c>
      <c r="AI644" s="37">
        <f>IF(AH644&gt;$V$8,1,0)</f>
        <v>0</v>
      </c>
      <c r="AJ644" s="38">
        <f>IF($I644=AG$16,AH644,0)</f>
        <v>0</v>
      </c>
      <c r="AK644" s="37">
        <v>8806</v>
      </c>
      <c r="AL644" s="38">
        <f>100*AK644/$V644</f>
        <v>18.9690455162312</v>
      </c>
      <c r="AM644" s="37">
        <f>IF(AL644&gt;$V$8,1,0)</f>
        <v>0</v>
      </c>
      <c r="AN644" s="38">
        <f>IF($I644=AK$16,AL644,0)</f>
        <v>0</v>
      </c>
      <c r="AO644" s="37">
        <v>5652</v>
      </c>
      <c r="AP644" s="38">
        <f>100*AO644/$V644</f>
        <v>12.1749994614738</v>
      </c>
      <c r="AQ644" s="37">
        <f>IF(AP644&gt;$V$8,1,0)</f>
        <v>0</v>
      </c>
      <c r="AR644" s="38">
        <f>IF($I644=AO$16,AP644,0)</f>
        <v>0</v>
      </c>
      <c r="AS644" s="37">
        <v>0</v>
      </c>
      <c r="AT644" s="38">
        <f>100*AS644/$V644</f>
        <v>0</v>
      </c>
      <c r="AU644" s="37">
        <f>IF(AT644&gt;$V$8,1,0)</f>
        <v>0</v>
      </c>
      <c r="AV644" s="38">
        <f>IF($I644=AS$16,AT644,0)</f>
        <v>0</v>
      </c>
      <c r="AW644" s="37">
        <v>0</v>
      </c>
      <c r="AX644" s="38">
        <f>100*AW644/$V644</f>
        <v>0</v>
      </c>
      <c r="AY644" s="37">
        <f>IF(AX644&gt;$V$8,1,0)</f>
        <v>0</v>
      </c>
      <c r="AZ644" s="38">
        <f>IF($I644=AW$16,AX644,0)</f>
        <v>0</v>
      </c>
      <c r="BA644" s="37">
        <v>0</v>
      </c>
      <c r="BB644" s="38">
        <f>100*BA644/$V644</f>
        <v>0</v>
      </c>
      <c r="BC644" s="37">
        <f>IF(BB644&gt;$V$8,1,0)</f>
        <v>0</v>
      </c>
      <c r="BD644" s="38">
        <f>IF($I644=BA$16,BB644,0)</f>
        <v>0</v>
      </c>
      <c r="BE644" s="37">
        <v>0</v>
      </c>
      <c r="BF644" s="38">
        <f>100*BE644/$V644</f>
        <v>0</v>
      </c>
      <c r="BG644" s="37">
        <f>IF(BF644&gt;$V$8,1,0)</f>
        <v>0</v>
      </c>
      <c r="BH644" s="38">
        <f>IF($I644=BE$16,BF644,0)</f>
        <v>0</v>
      </c>
      <c r="BI644" s="37">
        <v>0</v>
      </c>
      <c r="BJ644" s="38">
        <f>100*BI644/$V644</f>
        <v>0</v>
      </c>
      <c r="BK644" s="37">
        <f>IF(BJ644&gt;$V$8,1,0)</f>
        <v>0</v>
      </c>
      <c r="BL644" s="38">
        <f>IF($I644=BI$16,BJ644,0)</f>
        <v>0</v>
      </c>
      <c r="BM644" s="37">
        <v>0</v>
      </c>
      <c r="BN644" s="38">
        <f>100*BM644/$V644</f>
        <v>0</v>
      </c>
      <c r="BO644" s="37">
        <f>IF(BN644&gt;$V$8,1,0)</f>
        <v>0</v>
      </c>
      <c r="BP644" s="38">
        <f>IF($I644=BM$16,BN644,0)</f>
        <v>0</v>
      </c>
      <c r="BQ644" s="37">
        <v>0</v>
      </c>
      <c r="BR644" s="38">
        <f>100*BQ644/$V644</f>
        <v>0</v>
      </c>
      <c r="BS644" s="37">
        <f>IF(BR644&gt;$V$8,1,0)</f>
        <v>0</v>
      </c>
      <c r="BT644" s="38">
        <f>IF($I644=BQ$16,BR644,0)</f>
        <v>0</v>
      </c>
      <c r="BU644" s="37">
        <v>0</v>
      </c>
      <c r="BV644" s="38">
        <f>100*BU644/$V644</f>
        <v>0</v>
      </c>
      <c r="BW644" s="37">
        <f>IF(BV644&gt;$V$8,1,0)</f>
        <v>0</v>
      </c>
      <c r="BX644" s="38">
        <f>IF($I644=BU$16,BV644,0)</f>
        <v>0</v>
      </c>
      <c r="BY644" s="37">
        <v>634</v>
      </c>
      <c r="BZ644" s="37">
        <v>0</v>
      </c>
      <c r="CA644" s="16"/>
      <c r="CB644" s="20"/>
      <c r="CC644" s="21"/>
    </row>
    <row r="645" ht="15.75" customHeight="1">
      <c r="A645" t="s" s="32">
        <v>1412</v>
      </c>
      <c r="B645" t="s" s="71">
        <f>_xlfn.IFS(H645=0,F645,K645=1,I645,L645=1,Q645)</f>
        <v>5</v>
      </c>
      <c r="C645" s="72">
        <f>_xlfn.IFS(H645=0,G645,K645=1,J645,L645=1,R645)</f>
        <v>32.5296838694549</v>
      </c>
      <c r="D645" t="s" s="73">
        <v>1001</v>
      </c>
      <c r="E645" s="25"/>
      <c r="F645" t="s" s="74">
        <v>5</v>
      </c>
      <c r="G645" s="75">
        <f>Z645</f>
        <v>32.5296838694549</v>
      </c>
      <c r="H645" s="76">
        <f>K645+L645</f>
        <v>0</v>
      </c>
      <c r="I645" t="s" s="77">
        <v>17</v>
      </c>
      <c r="J645" s="75">
        <f>AN645</f>
        <v>28.3877981710047</v>
      </c>
      <c r="K645" s="25"/>
      <c r="L645" s="25"/>
      <c r="M645" s="25"/>
      <c r="N645" s="25"/>
      <c r="O645" t="s" s="73">
        <v>1413</v>
      </c>
      <c r="P645" t="s" s="73">
        <v>1412</v>
      </c>
      <c r="Q645" t="s" s="78">
        <v>9</v>
      </c>
      <c r="R645" s="79">
        <f>100*S645</f>
        <v>27.582017</v>
      </c>
      <c r="S645" s="80">
        <v>0.27582017</v>
      </c>
      <c r="T645" s="28"/>
      <c r="U645" s="29">
        <v>75438</v>
      </c>
      <c r="V645" s="29">
        <v>46911</v>
      </c>
      <c r="W645" s="29">
        <v>125</v>
      </c>
      <c r="X645" s="29">
        <v>1943</v>
      </c>
      <c r="Y645" s="29">
        <v>15260</v>
      </c>
      <c r="Z645" s="31">
        <f>100*Y645/$V645</f>
        <v>32.5296838694549</v>
      </c>
      <c r="AA645" s="29">
        <f>IF(Z645&gt;$V$8,1,0)</f>
        <v>0</v>
      </c>
      <c r="AB645" s="31">
        <f>IF($I645=Y$16,Z645,0)</f>
        <v>0</v>
      </c>
      <c r="AC645" s="29">
        <v>12939</v>
      </c>
      <c r="AD645" s="31">
        <f>100*AC645/$V645</f>
        <v>27.5820170109356</v>
      </c>
      <c r="AE645" s="29">
        <f>IF(AD645&gt;$V$8,1,0)</f>
        <v>0</v>
      </c>
      <c r="AF645" s="31">
        <f>IF($I645=AC$16,AD645,0)</f>
        <v>0</v>
      </c>
      <c r="AG645" s="29">
        <v>2381</v>
      </c>
      <c r="AH645" s="31">
        <f>100*AG645/$V645</f>
        <v>5.07556862995886</v>
      </c>
      <c r="AI645" s="29">
        <f>IF(AH645&gt;$V$8,1,0)</f>
        <v>0</v>
      </c>
      <c r="AJ645" s="31">
        <f>IF($I645=AG$16,AH645,0)</f>
        <v>0</v>
      </c>
      <c r="AK645" s="29">
        <v>13317</v>
      </c>
      <c r="AL645" s="31">
        <f>100*AK645/$V645</f>
        <v>28.3877981710047</v>
      </c>
      <c r="AM645" s="29">
        <f>IF(AL645&gt;$V$8,1,0)</f>
        <v>0</v>
      </c>
      <c r="AN645" s="31">
        <f>IF($I645=AK$16,AL645,0)</f>
        <v>28.3877981710047</v>
      </c>
      <c r="AO645" s="29">
        <v>2620</v>
      </c>
      <c r="AP645" s="31">
        <f>100*AO645/$V645</f>
        <v>5.58504401952634</v>
      </c>
      <c r="AQ645" s="29">
        <f>IF(AP645&gt;$V$8,1,0)</f>
        <v>0</v>
      </c>
      <c r="AR645" s="31">
        <f>IF($I645=AO$16,AP645,0)</f>
        <v>0</v>
      </c>
      <c r="AS645" s="29">
        <v>0</v>
      </c>
      <c r="AT645" s="31">
        <f>100*AS645/$V645</f>
        <v>0</v>
      </c>
      <c r="AU645" s="29">
        <f>IF(AT645&gt;$V$8,1,0)</f>
        <v>0</v>
      </c>
      <c r="AV645" s="31">
        <f>IF($I645=AS$16,AT645,0)</f>
        <v>0</v>
      </c>
      <c r="AW645" s="29">
        <v>0</v>
      </c>
      <c r="AX645" s="31">
        <f>100*AW645/$V645</f>
        <v>0</v>
      </c>
      <c r="AY645" s="29">
        <f>IF(AX645&gt;$V$8,1,0)</f>
        <v>0</v>
      </c>
      <c r="AZ645" s="31">
        <f>IF($I645=AW$16,AX645,0)</f>
        <v>0</v>
      </c>
      <c r="BA645" s="29">
        <v>0</v>
      </c>
      <c r="BB645" s="31">
        <f>100*BA645/$V645</f>
        <v>0</v>
      </c>
      <c r="BC645" s="29">
        <f>IF(BB645&gt;$V$8,1,0)</f>
        <v>0</v>
      </c>
      <c r="BD645" s="31">
        <f>IF($I645=BA$16,BB645,0)</f>
        <v>0</v>
      </c>
      <c r="BE645" s="29">
        <v>0</v>
      </c>
      <c r="BF645" s="31">
        <f>100*BE645/$V645</f>
        <v>0</v>
      </c>
      <c r="BG645" s="29">
        <f>IF(BF645&gt;$V$8,1,0)</f>
        <v>0</v>
      </c>
      <c r="BH645" s="31">
        <f>IF($I645=BE$16,BF645,0)</f>
        <v>0</v>
      </c>
      <c r="BI645" s="29">
        <v>0</v>
      </c>
      <c r="BJ645" s="31">
        <f>100*BI645/$V645</f>
        <v>0</v>
      </c>
      <c r="BK645" s="29">
        <f>IF(BJ645&gt;$V$8,1,0)</f>
        <v>0</v>
      </c>
      <c r="BL645" s="31">
        <f>IF($I645=BI$16,BJ645,0)</f>
        <v>0</v>
      </c>
      <c r="BM645" s="29">
        <v>0</v>
      </c>
      <c r="BN645" s="31">
        <f>100*BM645/$V645</f>
        <v>0</v>
      </c>
      <c r="BO645" s="29">
        <f>IF(BN645&gt;$V$8,1,0)</f>
        <v>0</v>
      </c>
      <c r="BP645" s="31">
        <f>IF($I645=BM$16,BN645,0)</f>
        <v>0</v>
      </c>
      <c r="BQ645" s="29">
        <v>0</v>
      </c>
      <c r="BR645" s="31">
        <f>100*BQ645/$V645</f>
        <v>0</v>
      </c>
      <c r="BS645" s="29">
        <f>IF(BR645&gt;$V$8,1,0)</f>
        <v>0</v>
      </c>
      <c r="BT645" s="31">
        <f>IF($I645=BQ$16,BR645,0)</f>
        <v>0</v>
      </c>
      <c r="BU645" s="29">
        <v>0</v>
      </c>
      <c r="BV645" s="31">
        <f>100*BU645/$V645</f>
        <v>0</v>
      </c>
      <c r="BW645" s="29">
        <f>IF(BV645&gt;$V$8,1,0)</f>
        <v>0</v>
      </c>
      <c r="BX645" s="31">
        <f>IF($I645=BU$16,BV645,0)</f>
        <v>0</v>
      </c>
      <c r="BY645" s="29">
        <v>0</v>
      </c>
      <c r="BZ645" s="29">
        <v>0</v>
      </c>
      <c r="CA645" s="28"/>
      <c r="CB645" s="20"/>
      <c r="CC645" s="21"/>
    </row>
    <row r="646" ht="19.95" customHeight="1">
      <c r="A646" t="s" s="32">
        <v>1414</v>
      </c>
      <c r="B646" t="s" s="71">
        <f>_xlfn.IFS(H646=0,F646,K646=1,I646,L646=1,Q646)</f>
        <v>29</v>
      </c>
      <c r="C646" s="72">
        <f>_xlfn.IFS(H646=0,G646,K646=1,J646,L646=1,R646)</f>
        <v>32.4567855829349</v>
      </c>
      <c r="D646" t="s" s="68">
        <v>1001</v>
      </c>
      <c r="E646" s="13"/>
      <c r="F646" t="s" s="74">
        <v>29</v>
      </c>
      <c r="G646" s="81">
        <f>AX646</f>
        <v>32.4567855829349</v>
      </c>
      <c r="H646" s="82">
        <f>K646+L646</f>
        <v>0</v>
      </c>
      <c r="I646" t="s" s="77">
        <v>5</v>
      </c>
      <c r="J646" s="81">
        <f>AB646</f>
        <v>30.5044746843202</v>
      </c>
      <c r="K646" s="13"/>
      <c r="L646" s="13"/>
      <c r="M646" s="13"/>
      <c r="N646" s="13"/>
      <c r="O646" t="s" s="68">
        <v>1415</v>
      </c>
      <c r="P646" t="s" s="68">
        <v>1414</v>
      </c>
      <c r="Q646" t="s" s="78">
        <v>9</v>
      </c>
      <c r="R646" s="83">
        <f>100*S646</f>
        <v>23.3511095</v>
      </c>
      <c r="S646" s="35">
        <v>0.233511095</v>
      </c>
      <c r="T646" s="16"/>
      <c r="U646" s="37">
        <v>53141</v>
      </c>
      <c r="V646" s="37">
        <v>32628</v>
      </c>
      <c r="W646" s="37">
        <v>79</v>
      </c>
      <c r="X646" s="37">
        <v>637</v>
      </c>
      <c r="Y646" s="37">
        <v>9953</v>
      </c>
      <c r="Z646" s="38">
        <f>100*Y646/$V646</f>
        <v>30.5044746843202</v>
      </c>
      <c r="AA646" s="37">
        <f>IF(Z646&gt;$V$8,1,0)</f>
        <v>0</v>
      </c>
      <c r="AB646" s="38">
        <f>IF($I646=Y$16,Z646,0)</f>
        <v>30.5044746843202</v>
      </c>
      <c r="AC646" s="37">
        <v>7619</v>
      </c>
      <c r="AD646" s="38">
        <f>100*AC646/$V646</f>
        <v>23.3511094765232</v>
      </c>
      <c r="AE646" s="37">
        <f>IF(AD646&gt;$V$8,1,0)</f>
        <v>0</v>
      </c>
      <c r="AF646" s="38">
        <f>IF($I646=AC$16,AD646,0)</f>
        <v>0</v>
      </c>
      <c r="AG646" s="37">
        <v>439</v>
      </c>
      <c r="AH646" s="38">
        <f>100*AG646/$V646</f>
        <v>1.34547014833885</v>
      </c>
      <c r="AI646" s="37">
        <f>IF(AH646&gt;$V$8,1,0)</f>
        <v>0</v>
      </c>
      <c r="AJ646" s="38">
        <f>IF($I646=AG$16,AH646,0)</f>
        <v>0</v>
      </c>
      <c r="AK646" s="37">
        <v>3223</v>
      </c>
      <c r="AL646" s="38">
        <f>100*AK646/$V646</f>
        <v>9.878018879490011</v>
      </c>
      <c r="AM646" s="37">
        <f>IF(AL646&gt;$V$8,1,0)</f>
        <v>0</v>
      </c>
      <c r="AN646" s="38">
        <f>IF($I646=AK$16,AL646,0)</f>
        <v>0</v>
      </c>
      <c r="AO646" s="37">
        <v>604</v>
      </c>
      <c r="AP646" s="38">
        <f>100*AO646/$V646</f>
        <v>1.85117077356871</v>
      </c>
      <c r="AQ646" s="37">
        <f>IF(AP646&gt;$V$8,1,0)</f>
        <v>0</v>
      </c>
      <c r="AR646" s="38">
        <f>IF($I646=AO$16,AP646,0)</f>
        <v>0</v>
      </c>
      <c r="AS646" s="37">
        <v>0</v>
      </c>
      <c r="AT646" s="38">
        <f>100*AS646/$V646</f>
        <v>0</v>
      </c>
      <c r="AU646" s="37">
        <f>IF(AT646&gt;$V$8,1,0)</f>
        <v>0</v>
      </c>
      <c r="AV646" s="38">
        <f>IF($I646=AS$16,AT646,0)</f>
        <v>0</v>
      </c>
      <c r="AW646" s="37">
        <v>10590</v>
      </c>
      <c r="AX646" s="38">
        <f>100*AW646/$V646</f>
        <v>32.4567855829349</v>
      </c>
      <c r="AY646" s="37">
        <f>IF(AX646&gt;$V$8,1,0)</f>
        <v>0</v>
      </c>
      <c r="AZ646" s="38">
        <f>IF($I646=AW$16,AX646,0)</f>
        <v>0</v>
      </c>
      <c r="BA646" s="37">
        <v>0</v>
      </c>
      <c r="BB646" s="38">
        <f>100*BA646/$V646</f>
        <v>0</v>
      </c>
      <c r="BC646" s="37">
        <f>IF(BB646&gt;$V$8,1,0)</f>
        <v>0</v>
      </c>
      <c r="BD646" s="38">
        <f>IF($I646=BA$16,BB646,0)</f>
        <v>0</v>
      </c>
      <c r="BE646" s="37">
        <v>0</v>
      </c>
      <c r="BF646" s="38">
        <f>100*BE646/$V646</f>
        <v>0</v>
      </c>
      <c r="BG646" s="37">
        <f>IF(BF646&gt;$V$8,1,0)</f>
        <v>0</v>
      </c>
      <c r="BH646" s="38">
        <f>IF($I646=BE$16,BF646,0)</f>
        <v>0</v>
      </c>
      <c r="BI646" s="37">
        <v>0</v>
      </c>
      <c r="BJ646" s="38">
        <f>100*BI646/$V646</f>
        <v>0</v>
      </c>
      <c r="BK646" s="37">
        <f>IF(BJ646&gt;$V$8,1,0)</f>
        <v>0</v>
      </c>
      <c r="BL646" s="38">
        <f>IF($I646=BI$16,BJ646,0)</f>
        <v>0</v>
      </c>
      <c r="BM646" s="37">
        <v>0</v>
      </c>
      <c r="BN646" s="38">
        <f>100*BM646/$V646</f>
        <v>0</v>
      </c>
      <c r="BO646" s="37">
        <f>IF(BN646&gt;$V$8,1,0)</f>
        <v>0</v>
      </c>
      <c r="BP646" s="38">
        <f>IF($I646=BM$16,BN646,0)</f>
        <v>0</v>
      </c>
      <c r="BQ646" s="37">
        <v>0</v>
      </c>
      <c r="BR646" s="38">
        <f>100*BQ646/$V646</f>
        <v>0</v>
      </c>
      <c r="BS646" s="37">
        <f>IF(BR646&gt;$V$8,1,0)</f>
        <v>0</v>
      </c>
      <c r="BT646" s="38">
        <f>IF($I646=BQ$16,BR646,0)</f>
        <v>0</v>
      </c>
      <c r="BU646" s="37">
        <v>0</v>
      </c>
      <c r="BV646" s="38">
        <f>100*BU646/$V646</f>
        <v>0</v>
      </c>
      <c r="BW646" s="37">
        <f>IF(BV646&gt;$V$8,1,0)</f>
        <v>0</v>
      </c>
      <c r="BX646" s="38">
        <f>IF($I646=BU$16,BV646,0)</f>
        <v>0</v>
      </c>
      <c r="BY646" s="37">
        <v>0</v>
      </c>
      <c r="BZ646" s="37">
        <v>0</v>
      </c>
      <c r="CA646" s="16"/>
      <c r="CB646" s="20"/>
      <c r="CC646" s="21"/>
    </row>
    <row r="647" ht="15.75" customHeight="1">
      <c r="A647" t="s" s="32">
        <v>1416</v>
      </c>
      <c r="B647" t="s" s="71">
        <f>_xlfn.IFS(H647=0,F647,K647=1,I647,L647=1,Q647)</f>
        <v>25</v>
      </c>
      <c r="C647" s="72">
        <f>_xlfn.IFS(H647=0,G647,K647=1,J647,L647=1,R647)</f>
        <v>32.136873308416</v>
      </c>
      <c r="D647" t="s" s="73">
        <v>1001</v>
      </c>
      <c r="E647" s="25"/>
      <c r="F647" t="s" s="74">
        <v>25</v>
      </c>
      <c r="G647" s="75">
        <f>AT647</f>
        <v>32.136873308416</v>
      </c>
      <c r="H647" s="76">
        <f>K647+L647</f>
        <v>0</v>
      </c>
      <c r="I647" t="s" s="77">
        <v>5</v>
      </c>
      <c r="J647" s="75">
        <f>AB647</f>
        <v>29.9866821325772</v>
      </c>
      <c r="K647" s="25"/>
      <c r="L647" s="25"/>
      <c r="M647" s="25"/>
      <c r="N647" s="25"/>
      <c r="O647" t="s" s="73">
        <v>1417</v>
      </c>
      <c r="P647" t="s" s="73">
        <v>1416</v>
      </c>
      <c r="Q647" t="s" s="78">
        <v>9</v>
      </c>
      <c r="R647" s="79">
        <f>100*S647</f>
        <v>17.7406882</v>
      </c>
      <c r="S647" s="80">
        <v>0.177406882</v>
      </c>
      <c r="T647" s="28"/>
      <c r="U647" s="29">
        <v>77243</v>
      </c>
      <c r="V647" s="29">
        <v>46554</v>
      </c>
      <c r="W647" s="29">
        <v>167</v>
      </c>
      <c r="X647" s="29">
        <v>1001</v>
      </c>
      <c r="Y647" s="29">
        <v>13960</v>
      </c>
      <c r="Z647" s="31">
        <f>100*Y647/$V647</f>
        <v>29.9866821325772</v>
      </c>
      <c r="AA647" s="29">
        <f>IF(Z647&gt;$V$8,1,0)</f>
        <v>0</v>
      </c>
      <c r="AB647" s="31">
        <f>IF($I647=Y$16,Z647,0)</f>
        <v>29.9866821325772</v>
      </c>
      <c r="AC647" s="29">
        <v>8259</v>
      </c>
      <c r="AD647" s="31">
        <f>100*AC647/$V647</f>
        <v>17.7406882330197</v>
      </c>
      <c r="AE647" s="29">
        <f>IF(AD647&gt;$V$8,1,0)</f>
        <v>0</v>
      </c>
      <c r="AF647" s="31">
        <f>IF($I647=AC$16,AD647,0)</f>
        <v>0</v>
      </c>
      <c r="AG647" s="29">
        <v>3785</v>
      </c>
      <c r="AH647" s="31">
        <f>100*AG647/$V647</f>
        <v>8.13034325729261</v>
      </c>
      <c r="AI647" s="29">
        <f>IF(AH647&gt;$V$8,1,0)</f>
        <v>0</v>
      </c>
      <c r="AJ647" s="31">
        <f>IF($I647=AG$16,AH647,0)</f>
        <v>0</v>
      </c>
      <c r="AK647" s="29">
        <v>3490</v>
      </c>
      <c r="AL647" s="31">
        <f>100*AK647/$V647</f>
        <v>7.49667053314431</v>
      </c>
      <c r="AM647" s="29">
        <f>IF(AL647&gt;$V$8,1,0)</f>
        <v>0</v>
      </c>
      <c r="AN647" s="31">
        <f>IF($I647=AK$16,AL647,0)</f>
        <v>0</v>
      </c>
      <c r="AO647" s="29">
        <v>1676</v>
      </c>
      <c r="AP647" s="31">
        <f>100*AO647/$V647</f>
        <v>3.60012029041543</v>
      </c>
      <c r="AQ647" s="29">
        <f>IF(AP647&gt;$V$8,1,0)</f>
        <v>0</v>
      </c>
      <c r="AR647" s="31">
        <f>IF($I647=AO$16,AP647,0)</f>
        <v>0</v>
      </c>
      <c r="AS647" s="29">
        <v>14961</v>
      </c>
      <c r="AT647" s="31">
        <f>100*AS647/$V647</f>
        <v>32.136873308416</v>
      </c>
      <c r="AU647" s="29">
        <f>IF(AT647&gt;$V$8,1,0)</f>
        <v>0</v>
      </c>
      <c r="AV647" s="31">
        <f>IF($I647=AS$16,AT647,0)</f>
        <v>0</v>
      </c>
      <c r="AW647" s="29">
        <v>0</v>
      </c>
      <c r="AX647" s="31">
        <f>100*AW647/$V647</f>
        <v>0</v>
      </c>
      <c r="AY647" s="29">
        <f>IF(AX647&gt;$V$8,1,0)</f>
        <v>0</v>
      </c>
      <c r="AZ647" s="31">
        <f>IF($I647=AW$16,AX647,0)</f>
        <v>0</v>
      </c>
      <c r="BA647" s="29">
        <v>0</v>
      </c>
      <c r="BB647" s="31">
        <f>100*BA647/$V647</f>
        <v>0</v>
      </c>
      <c r="BC647" s="29">
        <f>IF(BB647&gt;$V$8,1,0)</f>
        <v>0</v>
      </c>
      <c r="BD647" s="31">
        <f>IF($I647=BA$16,BB647,0)</f>
        <v>0</v>
      </c>
      <c r="BE647" s="29">
        <v>0</v>
      </c>
      <c r="BF647" s="31">
        <f>100*BE647/$V647</f>
        <v>0</v>
      </c>
      <c r="BG647" s="29">
        <f>IF(BF647&gt;$V$8,1,0)</f>
        <v>0</v>
      </c>
      <c r="BH647" s="31">
        <f>IF($I647=BE$16,BF647,0)</f>
        <v>0</v>
      </c>
      <c r="BI647" s="29">
        <v>0</v>
      </c>
      <c r="BJ647" s="31">
        <f>100*BI647/$V647</f>
        <v>0</v>
      </c>
      <c r="BK647" s="29">
        <f>IF(BJ647&gt;$V$8,1,0)</f>
        <v>0</v>
      </c>
      <c r="BL647" s="31">
        <f>IF($I647=BI$16,BJ647,0)</f>
        <v>0</v>
      </c>
      <c r="BM647" s="29">
        <v>0</v>
      </c>
      <c r="BN647" s="31">
        <f>100*BM647/$V647</f>
        <v>0</v>
      </c>
      <c r="BO647" s="29">
        <f>IF(BN647&gt;$V$8,1,0)</f>
        <v>0</v>
      </c>
      <c r="BP647" s="31">
        <f>IF($I647=BM$16,BN647,0)</f>
        <v>0</v>
      </c>
      <c r="BQ647" s="29">
        <v>0</v>
      </c>
      <c r="BR647" s="31">
        <f>100*BQ647/$V647</f>
        <v>0</v>
      </c>
      <c r="BS647" s="29">
        <f>IF(BR647&gt;$V$8,1,0)</f>
        <v>0</v>
      </c>
      <c r="BT647" s="31">
        <f>IF($I647=BQ$16,BR647,0)</f>
        <v>0</v>
      </c>
      <c r="BU647" s="29">
        <v>0</v>
      </c>
      <c r="BV647" s="31">
        <f>100*BU647/$V647</f>
        <v>0</v>
      </c>
      <c r="BW647" s="29">
        <f>IF(BV647&gt;$V$8,1,0)</f>
        <v>0</v>
      </c>
      <c r="BX647" s="31">
        <f>IF($I647=BU$16,BV647,0)</f>
        <v>0</v>
      </c>
      <c r="BY647" s="29">
        <v>235</v>
      </c>
      <c r="BZ647" s="29">
        <v>0</v>
      </c>
      <c r="CA647" s="28"/>
      <c r="CB647" s="20"/>
      <c r="CC647" s="21"/>
    </row>
    <row r="648" ht="19.95" customHeight="1">
      <c r="A648" t="s" s="32">
        <v>1418</v>
      </c>
      <c r="B648" t="s" s="71">
        <f>_xlfn.IFS(H648=0,F648,K648=1,I648,L648=1,Q648)</f>
        <v>5</v>
      </c>
      <c r="C648" s="72">
        <f>_xlfn.IFS(H648=0,G648,K648=1,J648,L648=1,R648)</f>
        <v>32.0851233447008</v>
      </c>
      <c r="D648" t="s" s="68">
        <v>1001</v>
      </c>
      <c r="E648" s="13"/>
      <c r="F648" t="s" s="74">
        <v>5</v>
      </c>
      <c r="G648" s="81">
        <f>Z648</f>
        <v>32.0851233447008</v>
      </c>
      <c r="H648" s="82">
        <f>K648+L648</f>
        <v>0</v>
      </c>
      <c r="I648" t="s" s="77">
        <v>9</v>
      </c>
      <c r="J648" s="81">
        <f>AF648</f>
        <v>30.2869923380132</v>
      </c>
      <c r="K648" s="13"/>
      <c r="L648" s="13"/>
      <c r="M648" s="13"/>
      <c r="N648" s="13"/>
      <c r="O648" t="s" s="68">
        <v>1419</v>
      </c>
      <c r="P648" t="s" s="68">
        <v>1418</v>
      </c>
      <c r="Q648" t="s" s="78">
        <v>17</v>
      </c>
      <c r="R648" s="83">
        <f>100*S648</f>
        <v>21.4402764</v>
      </c>
      <c r="S648" s="35">
        <v>0.214402764</v>
      </c>
      <c r="T648" s="16"/>
      <c r="U648" s="37">
        <v>77329</v>
      </c>
      <c r="V648" s="37">
        <v>45158</v>
      </c>
      <c r="W648" s="37">
        <v>137</v>
      </c>
      <c r="X648" s="37">
        <v>812</v>
      </c>
      <c r="Y648" s="37">
        <v>14489</v>
      </c>
      <c r="Z648" s="38">
        <f>100*Y648/$V648</f>
        <v>32.0851233447008</v>
      </c>
      <c r="AA648" s="37">
        <f>IF(Z648&gt;$V$8,1,0)</f>
        <v>0</v>
      </c>
      <c r="AB648" s="38">
        <f>IF($I648=Y$16,Z648,0)</f>
        <v>0</v>
      </c>
      <c r="AC648" s="37">
        <v>13677</v>
      </c>
      <c r="AD648" s="38">
        <f>100*AC648/$V648</f>
        <v>30.2869923380132</v>
      </c>
      <c r="AE648" s="37">
        <f>IF(AD648&gt;$V$8,1,0)</f>
        <v>0</v>
      </c>
      <c r="AF648" s="38">
        <f>IF($I648=AC$16,AD648,0)</f>
        <v>30.2869923380132</v>
      </c>
      <c r="AG648" s="37">
        <v>2809</v>
      </c>
      <c r="AH648" s="38">
        <f>100*AG648/$V648</f>
        <v>6.22038177067186</v>
      </c>
      <c r="AI648" s="37">
        <f>IF(AH648&gt;$V$8,1,0)</f>
        <v>0</v>
      </c>
      <c r="AJ648" s="38">
        <f>IF($I648=AG$16,AH648,0)</f>
        <v>0</v>
      </c>
      <c r="AK648" s="37">
        <v>9682</v>
      </c>
      <c r="AL648" s="38">
        <f>100*AK648/$V648</f>
        <v>21.4402763629922</v>
      </c>
      <c r="AM648" s="37">
        <f>IF(AL648&gt;$V$8,1,0)</f>
        <v>0</v>
      </c>
      <c r="AN648" s="38">
        <f>IF($I648=AK$16,AL648,0)</f>
        <v>0</v>
      </c>
      <c r="AO648" s="37">
        <v>2443</v>
      </c>
      <c r="AP648" s="38">
        <f>100*AO648/$V648</f>
        <v>5.40989414943089</v>
      </c>
      <c r="AQ648" s="37">
        <f>IF(AP648&gt;$V$8,1,0)</f>
        <v>0</v>
      </c>
      <c r="AR648" s="38">
        <f>IF($I648=AO$16,AP648,0)</f>
        <v>0</v>
      </c>
      <c r="AS648" s="37">
        <v>0</v>
      </c>
      <c r="AT648" s="38">
        <f>100*AS648/$V648</f>
        <v>0</v>
      </c>
      <c r="AU648" s="37">
        <f>IF(AT648&gt;$V$8,1,0)</f>
        <v>0</v>
      </c>
      <c r="AV648" s="38">
        <f>IF($I648=AS$16,AT648,0)</f>
        <v>0</v>
      </c>
      <c r="AW648" s="37">
        <v>0</v>
      </c>
      <c r="AX648" s="38">
        <f>100*AW648/$V648</f>
        <v>0</v>
      </c>
      <c r="AY648" s="37">
        <f>IF(AX648&gt;$V$8,1,0)</f>
        <v>0</v>
      </c>
      <c r="AZ648" s="38">
        <f>IF($I648=AW$16,AX648,0)</f>
        <v>0</v>
      </c>
      <c r="BA648" s="37">
        <v>0</v>
      </c>
      <c r="BB648" s="38">
        <f>100*BA648/$V648</f>
        <v>0</v>
      </c>
      <c r="BC648" s="37">
        <f>IF(BB648&gt;$V$8,1,0)</f>
        <v>0</v>
      </c>
      <c r="BD648" s="38">
        <f>IF($I648=BA$16,BB648,0)</f>
        <v>0</v>
      </c>
      <c r="BE648" s="37">
        <v>0</v>
      </c>
      <c r="BF648" s="38">
        <f>100*BE648/$V648</f>
        <v>0</v>
      </c>
      <c r="BG648" s="37">
        <f>IF(BF648&gt;$V$8,1,0)</f>
        <v>0</v>
      </c>
      <c r="BH648" s="38">
        <f>IF($I648=BE$16,BF648,0)</f>
        <v>0</v>
      </c>
      <c r="BI648" s="37">
        <v>0</v>
      </c>
      <c r="BJ648" s="38">
        <f>100*BI648/$V648</f>
        <v>0</v>
      </c>
      <c r="BK648" s="37">
        <f>IF(BJ648&gt;$V$8,1,0)</f>
        <v>0</v>
      </c>
      <c r="BL648" s="38">
        <f>IF($I648=BI$16,BJ648,0)</f>
        <v>0</v>
      </c>
      <c r="BM648" s="37">
        <v>0</v>
      </c>
      <c r="BN648" s="38">
        <f>100*BM648/$V648</f>
        <v>0</v>
      </c>
      <c r="BO648" s="37">
        <f>IF(BN648&gt;$V$8,1,0)</f>
        <v>0</v>
      </c>
      <c r="BP648" s="38">
        <f>IF($I648=BM$16,BN648,0)</f>
        <v>0</v>
      </c>
      <c r="BQ648" s="37">
        <v>0</v>
      </c>
      <c r="BR648" s="38">
        <f>100*BQ648/$V648</f>
        <v>0</v>
      </c>
      <c r="BS648" s="37">
        <f>IF(BR648&gt;$V$8,1,0)</f>
        <v>0</v>
      </c>
      <c r="BT648" s="38">
        <f>IF($I648=BQ$16,BR648,0)</f>
        <v>0</v>
      </c>
      <c r="BU648" s="37">
        <v>0</v>
      </c>
      <c r="BV648" s="38">
        <f>100*BU648/$V648</f>
        <v>0</v>
      </c>
      <c r="BW648" s="37">
        <f>IF(BV648&gt;$V$8,1,0)</f>
        <v>0</v>
      </c>
      <c r="BX648" s="38">
        <f>IF($I648=BU$16,BV648,0)</f>
        <v>0</v>
      </c>
      <c r="BY648" s="37">
        <v>493</v>
      </c>
      <c r="BZ648" s="37">
        <v>0</v>
      </c>
      <c r="CA648" s="16"/>
      <c r="CB648" s="20"/>
      <c r="CC648" s="21"/>
    </row>
    <row r="649" ht="15.75" customHeight="1">
      <c r="A649" t="s" s="32">
        <v>1420</v>
      </c>
      <c r="B649" t="s" s="71">
        <f>_xlfn.IFS(H649=0,F649,K649=1,I649,L649=1,Q649)</f>
        <v>5</v>
      </c>
      <c r="C649" s="72">
        <f>_xlfn.IFS(H649=0,G649,K649=1,J649,L649=1,R649)</f>
        <v>31.7980855904194</v>
      </c>
      <c r="D649" t="s" s="73">
        <v>1001</v>
      </c>
      <c r="E649" s="25"/>
      <c r="F649" t="s" s="74">
        <v>5</v>
      </c>
      <c r="G649" s="75">
        <f>Z649</f>
        <v>31.7980855904194</v>
      </c>
      <c r="H649" s="76">
        <f>K649+L649</f>
        <v>0</v>
      </c>
      <c r="I649" t="s" s="77">
        <v>9</v>
      </c>
      <c r="J649" s="75">
        <f>AF649</f>
        <v>28.6453191398034</v>
      </c>
      <c r="K649" s="25"/>
      <c r="L649" s="25"/>
      <c r="M649" s="25"/>
      <c r="N649" s="25"/>
      <c r="O649" t="s" s="73">
        <v>1421</v>
      </c>
      <c r="P649" t="s" s="73">
        <v>1420</v>
      </c>
      <c r="Q649" t="s" s="78">
        <v>17</v>
      </c>
      <c r="R649" s="79">
        <f>100*S649</f>
        <v>21.2130317</v>
      </c>
      <c r="S649" s="80">
        <v>0.212130317</v>
      </c>
      <c r="T649" s="28"/>
      <c r="U649" s="29">
        <v>74301</v>
      </c>
      <c r="V649" s="29">
        <v>46594</v>
      </c>
      <c r="W649" s="29">
        <v>172</v>
      </c>
      <c r="X649" s="29">
        <v>1469</v>
      </c>
      <c r="Y649" s="29">
        <v>14816</v>
      </c>
      <c r="Z649" s="31">
        <f>100*Y649/$V649</f>
        <v>31.7980855904194</v>
      </c>
      <c r="AA649" s="29">
        <f>IF(Z649&gt;$V$8,1,0)</f>
        <v>0</v>
      </c>
      <c r="AB649" s="31">
        <f>IF($I649=Y$16,Z649,0)</f>
        <v>0</v>
      </c>
      <c r="AC649" s="29">
        <v>13347</v>
      </c>
      <c r="AD649" s="31">
        <f>100*AC649/$V649</f>
        <v>28.6453191398034</v>
      </c>
      <c r="AE649" s="29">
        <f>IF(AD649&gt;$V$8,1,0)</f>
        <v>0</v>
      </c>
      <c r="AF649" s="31">
        <f>IF($I649=AC$16,AD649,0)</f>
        <v>28.6453191398034</v>
      </c>
      <c r="AG649" s="29">
        <v>4158</v>
      </c>
      <c r="AH649" s="31">
        <f>100*AG649/$V649</f>
        <v>8.923895780572609</v>
      </c>
      <c r="AI649" s="29">
        <f>IF(AH649&gt;$V$8,1,0)</f>
        <v>0</v>
      </c>
      <c r="AJ649" s="31">
        <f>IF($I649=AG$16,AH649,0)</f>
        <v>0</v>
      </c>
      <c r="AK649" s="29">
        <v>9884</v>
      </c>
      <c r="AL649" s="31">
        <f>100*AK649/$V649</f>
        <v>21.2130317208224</v>
      </c>
      <c r="AM649" s="29">
        <f>IF(AL649&gt;$V$8,1,0)</f>
        <v>0</v>
      </c>
      <c r="AN649" s="31">
        <f>IF($I649=AK$16,AL649,0)</f>
        <v>0</v>
      </c>
      <c r="AO649" s="29">
        <v>4218</v>
      </c>
      <c r="AP649" s="31">
        <f>100*AO649/$V649</f>
        <v>9.05266772545821</v>
      </c>
      <c r="AQ649" s="29">
        <f>IF(AP649&gt;$V$8,1,0)</f>
        <v>0</v>
      </c>
      <c r="AR649" s="31">
        <f>IF($I649=AO$16,AP649,0)</f>
        <v>0</v>
      </c>
      <c r="AS649" s="29">
        <v>0</v>
      </c>
      <c r="AT649" s="31">
        <f>100*AS649/$V649</f>
        <v>0</v>
      </c>
      <c r="AU649" s="29">
        <f>IF(AT649&gt;$V$8,1,0)</f>
        <v>0</v>
      </c>
      <c r="AV649" s="31">
        <f>IF($I649=AS$16,AT649,0)</f>
        <v>0</v>
      </c>
      <c r="AW649" s="29">
        <v>0</v>
      </c>
      <c r="AX649" s="31">
        <f>100*AW649/$V649</f>
        <v>0</v>
      </c>
      <c r="AY649" s="29">
        <f>IF(AX649&gt;$V$8,1,0)</f>
        <v>0</v>
      </c>
      <c r="AZ649" s="31">
        <f>IF($I649=AW$16,AX649,0)</f>
        <v>0</v>
      </c>
      <c r="BA649" s="29">
        <v>0</v>
      </c>
      <c r="BB649" s="31">
        <f>100*BA649/$V649</f>
        <v>0</v>
      </c>
      <c r="BC649" s="29">
        <f>IF(BB649&gt;$V$8,1,0)</f>
        <v>0</v>
      </c>
      <c r="BD649" s="31">
        <f>IF($I649=BA$16,BB649,0)</f>
        <v>0</v>
      </c>
      <c r="BE649" s="29">
        <v>0</v>
      </c>
      <c r="BF649" s="31">
        <f>100*BE649/$V649</f>
        <v>0</v>
      </c>
      <c r="BG649" s="29">
        <f>IF(BF649&gt;$V$8,1,0)</f>
        <v>0</v>
      </c>
      <c r="BH649" s="31">
        <f>IF($I649=BE$16,BF649,0)</f>
        <v>0</v>
      </c>
      <c r="BI649" s="29">
        <v>0</v>
      </c>
      <c r="BJ649" s="31">
        <f>100*BI649/$V649</f>
        <v>0</v>
      </c>
      <c r="BK649" s="29">
        <f>IF(BJ649&gt;$V$8,1,0)</f>
        <v>0</v>
      </c>
      <c r="BL649" s="31">
        <f>IF($I649=BI$16,BJ649,0)</f>
        <v>0</v>
      </c>
      <c r="BM649" s="29">
        <v>0</v>
      </c>
      <c r="BN649" s="31">
        <f>100*BM649/$V649</f>
        <v>0</v>
      </c>
      <c r="BO649" s="29">
        <f>IF(BN649&gt;$V$8,1,0)</f>
        <v>0</v>
      </c>
      <c r="BP649" s="31">
        <f>IF($I649=BM$16,BN649,0)</f>
        <v>0</v>
      </c>
      <c r="BQ649" s="29">
        <v>0</v>
      </c>
      <c r="BR649" s="31">
        <f>100*BQ649/$V649</f>
        <v>0</v>
      </c>
      <c r="BS649" s="29">
        <f>IF(BR649&gt;$V$8,1,0)</f>
        <v>0</v>
      </c>
      <c r="BT649" s="31">
        <f>IF($I649=BQ$16,BR649,0)</f>
        <v>0</v>
      </c>
      <c r="BU649" s="29">
        <v>0</v>
      </c>
      <c r="BV649" s="31">
        <f>100*BU649/$V649</f>
        <v>0</v>
      </c>
      <c r="BW649" s="29">
        <f>IF(BV649&gt;$V$8,1,0)</f>
        <v>0</v>
      </c>
      <c r="BX649" s="31">
        <f>IF($I649=BU$16,BV649,0)</f>
        <v>0</v>
      </c>
      <c r="BY649" s="29">
        <v>1196</v>
      </c>
      <c r="BZ649" s="29">
        <v>0</v>
      </c>
      <c r="CA649" s="28"/>
      <c r="CB649" s="20"/>
      <c r="CC649" s="21"/>
    </row>
    <row r="650" ht="15.75" customHeight="1">
      <c r="A650" t="s" s="32">
        <v>1422</v>
      </c>
      <c r="B650" t="s" s="71">
        <f>_xlfn.IFS(H650=0,F650,K650=1,I650,L650=1,Q650)</f>
        <v>13</v>
      </c>
      <c r="C650" s="72">
        <f>_xlfn.IFS(H650=0,G650,K650=1,J650,L650=1,R650)</f>
        <v>31.6740290048341</v>
      </c>
      <c r="D650" t="s" s="68">
        <v>1001</v>
      </c>
      <c r="E650" s="13"/>
      <c r="F650" t="s" s="74">
        <v>13</v>
      </c>
      <c r="G650" s="81">
        <f>AH650</f>
        <v>31.6740290048341</v>
      </c>
      <c r="H650" s="82">
        <f>K650+L650</f>
        <v>0</v>
      </c>
      <c r="I650" t="s" s="77">
        <v>5</v>
      </c>
      <c r="J650" s="81">
        <f>AB650</f>
        <v>26.9940823470578</v>
      </c>
      <c r="K650" s="13"/>
      <c r="L650" s="13"/>
      <c r="M650" s="13"/>
      <c r="N650" s="13"/>
      <c r="O650" t="s" s="68">
        <v>1423</v>
      </c>
      <c r="P650" t="s" s="68">
        <v>1422</v>
      </c>
      <c r="Q650" t="s" s="78">
        <v>17</v>
      </c>
      <c r="R650" s="83">
        <f>100*S650</f>
        <v>17.6987831</v>
      </c>
      <c r="S650" s="35">
        <v>0.176987831</v>
      </c>
      <c r="T650" s="16"/>
      <c r="U650" s="37">
        <v>73885</v>
      </c>
      <c r="V650" s="37">
        <v>47992</v>
      </c>
      <c r="W650" s="37">
        <v>158</v>
      </c>
      <c r="X650" s="37">
        <v>2246</v>
      </c>
      <c r="Y650" s="37">
        <v>12955</v>
      </c>
      <c r="Z650" s="38">
        <f>100*Y650/$V650</f>
        <v>26.9940823470578</v>
      </c>
      <c r="AA650" s="37">
        <f>IF(Z650&gt;$V$8,1,0)</f>
        <v>0</v>
      </c>
      <c r="AB650" s="38">
        <f>IF($I650=Y$16,Z650,0)</f>
        <v>26.9940823470578</v>
      </c>
      <c r="AC650" s="37">
        <v>7115</v>
      </c>
      <c r="AD650" s="38">
        <f>100*AC650/$V650</f>
        <v>14.8253875645941</v>
      </c>
      <c r="AE650" s="37">
        <f>IF(AD650&gt;$V$8,1,0)</f>
        <v>0</v>
      </c>
      <c r="AF650" s="38">
        <f>IF($I650=AC$16,AD650,0)</f>
        <v>0</v>
      </c>
      <c r="AG650" s="37">
        <v>15201</v>
      </c>
      <c r="AH650" s="38">
        <f>100*AG650/$V650</f>
        <v>31.6740290048341</v>
      </c>
      <c r="AI650" s="37">
        <f>IF(AH650&gt;$V$8,1,0)</f>
        <v>0</v>
      </c>
      <c r="AJ650" s="38">
        <f>IF($I650=AG$16,AH650,0)</f>
        <v>0</v>
      </c>
      <c r="AK650" s="37">
        <v>8494</v>
      </c>
      <c r="AL650" s="38">
        <f>100*AK650/$V650</f>
        <v>17.6987831305218</v>
      </c>
      <c r="AM650" s="37">
        <f>IF(AL650&gt;$V$8,1,0)</f>
        <v>0</v>
      </c>
      <c r="AN650" s="38">
        <f>IF($I650=AK$16,AL650,0)</f>
        <v>0</v>
      </c>
      <c r="AO650" s="37">
        <v>2083</v>
      </c>
      <c r="AP650" s="38">
        <f>100*AO650/$V650</f>
        <v>4.3403067177863</v>
      </c>
      <c r="AQ650" s="37">
        <f>IF(AP650&gt;$V$8,1,0)</f>
        <v>0</v>
      </c>
      <c r="AR650" s="38">
        <f>IF($I650=AO$16,AP650,0)</f>
        <v>0</v>
      </c>
      <c r="AS650" s="37">
        <v>0</v>
      </c>
      <c r="AT650" s="38">
        <f>100*AS650/$V650</f>
        <v>0</v>
      </c>
      <c r="AU650" s="37">
        <f>IF(AT650&gt;$V$8,1,0)</f>
        <v>0</v>
      </c>
      <c r="AV650" s="38">
        <f>IF($I650=AS$16,AT650,0)</f>
        <v>0</v>
      </c>
      <c r="AW650" s="37">
        <v>0</v>
      </c>
      <c r="AX650" s="38">
        <f>100*AW650/$V650</f>
        <v>0</v>
      </c>
      <c r="AY650" s="37">
        <f>IF(AX650&gt;$V$8,1,0)</f>
        <v>0</v>
      </c>
      <c r="AZ650" s="38">
        <f>IF($I650=AW$16,AX650,0)</f>
        <v>0</v>
      </c>
      <c r="BA650" s="37">
        <v>0</v>
      </c>
      <c r="BB650" s="38">
        <f>100*BA650/$V650</f>
        <v>0</v>
      </c>
      <c r="BC650" s="37">
        <f>IF(BB650&gt;$V$8,1,0)</f>
        <v>0</v>
      </c>
      <c r="BD650" s="38">
        <f>IF($I650=BA$16,BB650,0)</f>
        <v>0</v>
      </c>
      <c r="BE650" s="37">
        <v>0</v>
      </c>
      <c r="BF650" s="38">
        <f>100*BE650/$V650</f>
        <v>0</v>
      </c>
      <c r="BG650" s="37">
        <f>IF(BF650&gt;$V$8,1,0)</f>
        <v>0</v>
      </c>
      <c r="BH650" s="38">
        <f>IF($I650=BE$16,BF650,0)</f>
        <v>0</v>
      </c>
      <c r="BI650" s="37">
        <v>0</v>
      </c>
      <c r="BJ650" s="38">
        <f>100*BI650/$V650</f>
        <v>0</v>
      </c>
      <c r="BK650" s="37">
        <f>IF(BJ650&gt;$V$8,1,0)</f>
        <v>0</v>
      </c>
      <c r="BL650" s="38">
        <f>IF($I650=BI$16,BJ650,0)</f>
        <v>0</v>
      </c>
      <c r="BM650" s="37">
        <v>0</v>
      </c>
      <c r="BN650" s="38">
        <f>100*BM650/$V650</f>
        <v>0</v>
      </c>
      <c r="BO650" s="37">
        <f>IF(BN650&gt;$V$8,1,0)</f>
        <v>0</v>
      </c>
      <c r="BP650" s="38">
        <f>IF($I650=BM$16,BN650,0)</f>
        <v>0</v>
      </c>
      <c r="BQ650" s="37">
        <v>0</v>
      </c>
      <c r="BR650" s="38">
        <f>100*BQ650/$V650</f>
        <v>0</v>
      </c>
      <c r="BS650" s="37">
        <f>IF(BR650&gt;$V$8,1,0)</f>
        <v>0</v>
      </c>
      <c r="BT650" s="38">
        <f>IF($I650=BQ$16,BR650,0)</f>
        <v>0</v>
      </c>
      <c r="BU650" s="37">
        <v>0</v>
      </c>
      <c r="BV650" s="38">
        <f>100*BU650/$V650</f>
        <v>0</v>
      </c>
      <c r="BW650" s="37">
        <f>IF(BV650&gt;$V$8,1,0)</f>
        <v>0</v>
      </c>
      <c r="BX650" s="38">
        <f>IF($I650=BU$16,BV650,0)</f>
        <v>0</v>
      </c>
      <c r="BY650" s="37">
        <v>0</v>
      </c>
      <c r="BZ650" s="37">
        <v>0</v>
      </c>
      <c r="CA650" s="16"/>
      <c r="CB650" s="20"/>
      <c r="CC650" s="21"/>
    </row>
    <row r="651" ht="15.75" customHeight="1">
      <c r="A651" t="s" s="32">
        <v>1424</v>
      </c>
      <c r="B651" t="s" s="71">
        <f>_xlfn.IFS(H651=0,F651,K651=1,I651,L651=1,Q651)</f>
        <v>5</v>
      </c>
      <c r="C651" s="72">
        <f>_xlfn.IFS(H651=0,G651,K651=1,J651,L651=1,R651)</f>
        <v>31.5800865800866</v>
      </c>
      <c r="D651" t="s" s="73">
        <v>1001</v>
      </c>
      <c r="E651" s="25"/>
      <c r="F651" t="s" s="74">
        <v>5</v>
      </c>
      <c r="G651" s="75">
        <f>Z651</f>
        <v>31.5800865800866</v>
      </c>
      <c r="H651" s="76">
        <f>K651+L651</f>
        <v>0</v>
      </c>
      <c r="I651" t="s" s="77">
        <v>13</v>
      </c>
      <c r="J651" s="75">
        <f>AJ651</f>
        <v>23.8075560802834</v>
      </c>
      <c r="K651" s="25"/>
      <c r="L651" s="25"/>
      <c r="M651" s="25"/>
      <c r="N651" s="25"/>
      <c r="O651" t="s" s="73">
        <v>1425</v>
      </c>
      <c r="P651" t="s" s="73">
        <v>1424</v>
      </c>
      <c r="Q651" t="s" s="78">
        <v>9</v>
      </c>
      <c r="R651" s="79">
        <f>100*S651</f>
        <v>21.1826053</v>
      </c>
      <c r="S651" s="80">
        <v>0.211826053</v>
      </c>
      <c r="T651" s="28"/>
      <c r="U651" s="29">
        <v>74727</v>
      </c>
      <c r="V651" s="29">
        <v>50820</v>
      </c>
      <c r="W651" s="29">
        <v>170</v>
      </c>
      <c r="X651" s="29">
        <v>3950</v>
      </c>
      <c r="Y651" s="29">
        <v>16049</v>
      </c>
      <c r="Z651" s="31">
        <f>100*Y651/$V651</f>
        <v>31.5800865800866</v>
      </c>
      <c r="AA651" s="29">
        <f>IF(Z651&gt;$V$8,1,0)</f>
        <v>0</v>
      </c>
      <c r="AB651" s="31">
        <f>IF($I651=Y$16,Z651,0)</f>
        <v>0</v>
      </c>
      <c r="AC651" s="29">
        <v>10765</v>
      </c>
      <c r="AD651" s="31">
        <f>100*AC651/$V651</f>
        <v>21.1826052735144</v>
      </c>
      <c r="AE651" s="29">
        <f>IF(AD651&gt;$V$8,1,0)</f>
        <v>0</v>
      </c>
      <c r="AF651" s="31">
        <f>IF($I651=AC$16,AD651,0)</f>
        <v>0</v>
      </c>
      <c r="AG651" s="29">
        <v>12099</v>
      </c>
      <c r="AH651" s="31">
        <f>100*AG651/$V651</f>
        <v>23.8075560802834</v>
      </c>
      <c r="AI651" s="29">
        <f>IF(AH651&gt;$V$8,1,0)</f>
        <v>0</v>
      </c>
      <c r="AJ651" s="31">
        <f>IF($I651=AG$16,AH651,0)</f>
        <v>23.8075560802834</v>
      </c>
      <c r="AK651" s="29">
        <v>9152</v>
      </c>
      <c r="AL651" s="31">
        <f>100*AK651/$V651</f>
        <v>18.008658008658</v>
      </c>
      <c r="AM651" s="29">
        <f>IF(AL651&gt;$V$8,1,0)</f>
        <v>0</v>
      </c>
      <c r="AN651" s="31">
        <f>IF($I651=AK$16,AL651,0)</f>
        <v>0</v>
      </c>
      <c r="AO651" s="29">
        <v>2350</v>
      </c>
      <c r="AP651" s="31">
        <f>100*AO651/$V651</f>
        <v>4.62416371507281</v>
      </c>
      <c r="AQ651" s="29">
        <f>IF(AP651&gt;$V$8,1,0)</f>
        <v>0</v>
      </c>
      <c r="AR651" s="31">
        <f>IF($I651=AO$16,AP651,0)</f>
        <v>0</v>
      </c>
      <c r="AS651" s="29">
        <v>0</v>
      </c>
      <c r="AT651" s="31">
        <f>100*AS651/$V651</f>
        <v>0</v>
      </c>
      <c r="AU651" s="29">
        <f>IF(AT651&gt;$V$8,1,0)</f>
        <v>0</v>
      </c>
      <c r="AV651" s="31">
        <f>IF($I651=AS$16,AT651,0)</f>
        <v>0</v>
      </c>
      <c r="AW651" s="29">
        <v>0</v>
      </c>
      <c r="AX651" s="31">
        <f>100*AW651/$V651</f>
        <v>0</v>
      </c>
      <c r="AY651" s="29">
        <f>IF(AX651&gt;$V$8,1,0)</f>
        <v>0</v>
      </c>
      <c r="AZ651" s="31">
        <f>IF($I651=AW$16,AX651,0)</f>
        <v>0</v>
      </c>
      <c r="BA651" s="29">
        <v>0</v>
      </c>
      <c r="BB651" s="31">
        <f>100*BA651/$V651</f>
        <v>0</v>
      </c>
      <c r="BC651" s="29">
        <f>IF(BB651&gt;$V$8,1,0)</f>
        <v>0</v>
      </c>
      <c r="BD651" s="31">
        <f>IF($I651=BA$16,BB651,0)</f>
        <v>0</v>
      </c>
      <c r="BE651" s="29">
        <v>0</v>
      </c>
      <c r="BF651" s="31">
        <f>100*BE651/$V651</f>
        <v>0</v>
      </c>
      <c r="BG651" s="29">
        <f>IF(BF651&gt;$V$8,1,0)</f>
        <v>0</v>
      </c>
      <c r="BH651" s="31">
        <f>IF($I651=BE$16,BF651,0)</f>
        <v>0</v>
      </c>
      <c r="BI651" s="29">
        <v>0</v>
      </c>
      <c r="BJ651" s="31">
        <f>100*BI651/$V651</f>
        <v>0</v>
      </c>
      <c r="BK651" s="29">
        <f>IF(BJ651&gt;$V$8,1,0)</f>
        <v>0</v>
      </c>
      <c r="BL651" s="31">
        <f>IF($I651=BI$16,BJ651,0)</f>
        <v>0</v>
      </c>
      <c r="BM651" s="29">
        <v>0</v>
      </c>
      <c r="BN651" s="31">
        <f>100*BM651/$V651</f>
        <v>0</v>
      </c>
      <c r="BO651" s="29">
        <f>IF(BN651&gt;$V$8,1,0)</f>
        <v>0</v>
      </c>
      <c r="BP651" s="31">
        <f>IF($I651=BM$16,BN651,0)</f>
        <v>0</v>
      </c>
      <c r="BQ651" s="29">
        <v>0</v>
      </c>
      <c r="BR651" s="31">
        <f>100*BQ651/$V651</f>
        <v>0</v>
      </c>
      <c r="BS651" s="29">
        <f>IF(BR651&gt;$V$8,1,0)</f>
        <v>0</v>
      </c>
      <c r="BT651" s="31">
        <f>IF($I651=BQ$16,BR651,0)</f>
        <v>0</v>
      </c>
      <c r="BU651" s="29">
        <v>0</v>
      </c>
      <c r="BV651" s="31">
        <f>100*BU651/$V651</f>
        <v>0</v>
      </c>
      <c r="BW651" s="29">
        <f>IF(BV651&gt;$V$8,1,0)</f>
        <v>0</v>
      </c>
      <c r="BX651" s="31">
        <f>IF($I651=BU$16,BV651,0)</f>
        <v>0</v>
      </c>
      <c r="BY651" s="29">
        <v>1306</v>
      </c>
      <c r="BZ651" s="29">
        <v>0</v>
      </c>
      <c r="CA651" s="28"/>
      <c r="CB651" s="20"/>
      <c r="CC651" s="21"/>
    </row>
    <row r="652" ht="15.75" customHeight="1">
      <c r="A652" t="s" s="32">
        <v>1426</v>
      </c>
      <c r="B652" t="s" s="71">
        <f>_xlfn.IFS(H652=0,F652,K652=1,I652,L652=1,Q652)</f>
        <v>5</v>
      </c>
      <c r="C652" s="72">
        <f>_xlfn.IFS(H652=0,G652,K652=1,J652,L652=1,R652)</f>
        <v>31.4998502769876</v>
      </c>
      <c r="D652" t="s" s="68">
        <v>1001</v>
      </c>
      <c r="E652" s="13"/>
      <c r="F652" t="s" s="74">
        <v>5</v>
      </c>
      <c r="G652" s="81">
        <f>Z652</f>
        <v>31.4998502769876</v>
      </c>
      <c r="H652" s="82">
        <f>K652+L652</f>
        <v>0</v>
      </c>
      <c r="I652" t="s" s="77">
        <v>9</v>
      </c>
      <c r="J652" s="81">
        <f>AF652</f>
        <v>31.385686480012</v>
      </c>
      <c r="K652" s="13"/>
      <c r="L652" s="13"/>
      <c r="M652" s="13"/>
      <c r="N652" s="13"/>
      <c r="O652" t="s" s="68">
        <v>1427</v>
      </c>
      <c r="P652" t="s" s="68">
        <v>1426</v>
      </c>
      <c r="Q652" t="s" s="78">
        <v>13</v>
      </c>
      <c r="R652" s="83">
        <f>100*S652</f>
        <v>15.406498</v>
      </c>
      <c r="S652" s="35">
        <v>0.15406498</v>
      </c>
      <c r="T652" s="16"/>
      <c r="U652" s="37">
        <v>75385</v>
      </c>
      <c r="V652" s="37">
        <v>53432</v>
      </c>
      <c r="W652" s="37">
        <v>211</v>
      </c>
      <c r="X652" s="37">
        <v>61</v>
      </c>
      <c r="Y652" s="37">
        <v>16831</v>
      </c>
      <c r="Z652" s="38">
        <f>100*Y652/$V652</f>
        <v>31.4998502769876</v>
      </c>
      <c r="AA652" s="37">
        <f>IF(Z652&gt;$V$8,1,0)</f>
        <v>0</v>
      </c>
      <c r="AB652" s="38">
        <f>IF($I652=Y$16,Z652,0)</f>
        <v>0</v>
      </c>
      <c r="AC652" s="37">
        <v>16770</v>
      </c>
      <c r="AD652" s="38">
        <f>100*AC652/$V652</f>
        <v>31.385686480012</v>
      </c>
      <c r="AE652" s="37">
        <f>IF(AD652&gt;$V$8,1,0)</f>
        <v>0</v>
      </c>
      <c r="AF652" s="38">
        <f>IF($I652=AC$16,AD652,0)</f>
        <v>31.385686480012</v>
      </c>
      <c r="AG652" s="37">
        <v>8232</v>
      </c>
      <c r="AH652" s="38">
        <f>100*AG652/$V652</f>
        <v>15.4064979787393</v>
      </c>
      <c r="AI652" s="37">
        <f>IF(AH652&gt;$V$8,1,0)</f>
        <v>0</v>
      </c>
      <c r="AJ652" s="38">
        <f>IF($I652=AG$16,AH652,0)</f>
        <v>0</v>
      </c>
      <c r="AK652" s="37">
        <v>7784</v>
      </c>
      <c r="AL652" s="38">
        <f>100*AK652/$V652</f>
        <v>14.5680491091481</v>
      </c>
      <c r="AM652" s="37">
        <f>IF(AL652&gt;$V$8,1,0)</f>
        <v>0</v>
      </c>
      <c r="AN652" s="38">
        <f>IF($I652=AK$16,AL652,0)</f>
        <v>0</v>
      </c>
      <c r="AO652" s="37">
        <v>3338</v>
      </c>
      <c r="AP652" s="38">
        <f>100*AO652/$V652</f>
        <v>6.24719269351699</v>
      </c>
      <c r="AQ652" s="37">
        <f>IF(AP652&gt;$V$8,1,0)</f>
        <v>0</v>
      </c>
      <c r="AR652" s="38">
        <f>IF($I652=AO$16,AP652,0)</f>
        <v>0</v>
      </c>
      <c r="AS652" s="37">
        <v>0</v>
      </c>
      <c r="AT652" s="38">
        <f>100*AS652/$V652</f>
        <v>0</v>
      </c>
      <c r="AU652" s="37">
        <f>IF(AT652&gt;$V$8,1,0)</f>
        <v>0</v>
      </c>
      <c r="AV652" s="38">
        <f>IF($I652=AS$16,AT652,0)</f>
        <v>0</v>
      </c>
      <c r="AW652" s="37">
        <v>0</v>
      </c>
      <c r="AX652" s="38">
        <f>100*AW652/$V652</f>
        <v>0</v>
      </c>
      <c r="AY652" s="37">
        <f>IF(AX652&gt;$V$8,1,0)</f>
        <v>0</v>
      </c>
      <c r="AZ652" s="38">
        <f>IF($I652=AW$16,AX652,0)</f>
        <v>0</v>
      </c>
      <c r="BA652" s="37">
        <v>0</v>
      </c>
      <c r="BB652" s="38">
        <f>100*BA652/$V652</f>
        <v>0</v>
      </c>
      <c r="BC652" s="37">
        <f>IF(BB652&gt;$V$8,1,0)</f>
        <v>0</v>
      </c>
      <c r="BD652" s="38">
        <f>IF($I652=BA$16,BB652,0)</f>
        <v>0</v>
      </c>
      <c r="BE652" s="37">
        <v>0</v>
      </c>
      <c r="BF652" s="38">
        <f>100*BE652/$V652</f>
        <v>0</v>
      </c>
      <c r="BG652" s="37">
        <f>IF(BF652&gt;$V$8,1,0)</f>
        <v>0</v>
      </c>
      <c r="BH652" s="38">
        <f>IF($I652=BE$16,BF652,0)</f>
        <v>0</v>
      </c>
      <c r="BI652" s="37">
        <v>0</v>
      </c>
      <c r="BJ652" s="38">
        <f>100*BI652/$V652</f>
        <v>0</v>
      </c>
      <c r="BK652" s="37">
        <f>IF(BJ652&gt;$V$8,1,0)</f>
        <v>0</v>
      </c>
      <c r="BL652" s="38">
        <f>IF($I652=BI$16,BJ652,0)</f>
        <v>0</v>
      </c>
      <c r="BM652" s="37">
        <v>0</v>
      </c>
      <c r="BN652" s="38">
        <f>100*BM652/$V652</f>
        <v>0</v>
      </c>
      <c r="BO652" s="37">
        <f>IF(BN652&gt;$V$8,1,0)</f>
        <v>0</v>
      </c>
      <c r="BP652" s="38">
        <f>IF($I652=BM$16,BN652,0)</f>
        <v>0</v>
      </c>
      <c r="BQ652" s="37">
        <v>0</v>
      </c>
      <c r="BR652" s="38">
        <f>100*BQ652/$V652</f>
        <v>0</v>
      </c>
      <c r="BS652" s="37">
        <f>IF(BR652&gt;$V$8,1,0)</f>
        <v>0</v>
      </c>
      <c r="BT652" s="38">
        <f>IF($I652=BQ$16,BR652,0)</f>
        <v>0</v>
      </c>
      <c r="BU652" s="37">
        <v>0</v>
      </c>
      <c r="BV652" s="38">
        <f>100*BU652/$V652</f>
        <v>0</v>
      </c>
      <c r="BW652" s="37">
        <f>IF(BV652&gt;$V$8,1,0)</f>
        <v>0</v>
      </c>
      <c r="BX652" s="38">
        <f>IF($I652=BU$16,BV652,0)</f>
        <v>0</v>
      </c>
      <c r="BY652" s="37">
        <v>0</v>
      </c>
      <c r="BZ652" s="37">
        <v>0</v>
      </c>
      <c r="CA652" s="16"/>
      <c r="CB652" s="20"/>
      <c r="CC652" s="21"/>
    </row>
    <row r="653" ht="15.75" customHeight="1">
      <c r="A653" t="s" s="32">
        <v>1428</v>
      </c>
      <c r="B653" t="s" s="71">
        <f>_xlfn.IFS(H653=0,F653,K653=1,I653,L653=1,Q653)</f>
        <v>5</v>
      </c>
      <c r="C653" s="72">
        <f>_xlfn.IFS(H653=0,G653,K653=1,J653,L653=1,R653)</f>
        <v>31.0956030312112</v>
      </c>
      <c r="D653" t="s" s="73">
        <v>1001</v>
      </c>
      <c r="E653" s="25"/>
      <c r="F653" t="s" s="74">
        <v>5</v>
      </c>
      <c r="G653" s="75">
        <f>Z653</f>
        <v>31.0956030312112</v>
      </c>
      <c r="H653" s="76">
        <f>K653+L653</f>
        <v>0</v>
      </c>
      <c r="I653" t="s" s="77">
        <v>9</v>
      </c>
      <c r="J653" s="75">
        <f>AF653</f>
        <v>21.6209273451214</v>
      </c>
      <c r="K653" s="25"/>
      <c r="L653" s="25"/>
      <c r="M653" s="25"/>
      <c r="N653" s="25"/>
      <c r="O653" t="s" s="73">
        <v>1429</v>
      </c>
      <c r="P653" t="s" s="73">
        <v>1428</v>
      </c>
      <c r="Q653" t="s" s="78">
        <v>13</v>
      </c>
      <c r="R653" s="79">
        <f>100*S653</f>
        <v>13.5484009</v>
      </c>
      <c r="S653" s="80">
        <v>0.135484009</v>
      </c>
      <c r="T653" s="28"/>
      <c r="U653" s="29">
        <v>76560</v>
      </c>
      <c r="V653" s="29">
        <v>46714</v>
      </c>
      <c r="W653" s="29">
        <v>255</v>
      </c>
      <c r="X653" s="29">
        <v>4426</v>
      </c>
      <c r="Y653" s="29">
        <v>14526</v>
      </c>
      <c r="Z653" s="31">
        <f>100*Y653/$V653</f>
        <v>31.0956030312112</v>
      </c>
      <c r="AA653" s="29">
        <f>IF(Z653&gt;$V$8,1,0)</f>
        <v>0</v>
      </c>
      <c r="AB653" s="31">
        <f>IF($I653=Y$16,Z653,0)</f>
        <v>0</v>
      </c>
      <c r="AC653" s="29">
        <v>10100</v>
      </c>
      <c r="AD653" s="31">
        <f>100*AC653/$V653</f>
        <v>21.6209273451214</v>
      </c>
      <c r="AE653" s="29">
        <f>IF(AD653&gt;$V$8,1,0)</f>
        <v>0</v>
      </c>
      <c r="AF653" s="31">
        <f>IF($I653=AC$16,AD653,0)</f>
        <v>21.6209273451214</v>
      </c>
      <c r="AG653" s="29">
        <v>6329</v>
      </c>
      <c r="AH653" s="31">
        <f>100*AG653/$V653</f>
        <v>13.5484009076508</v>
      </c>
      <c r="AI653" s="29">
        <f>IF(AH653&gt;$V$8,1,0)</f>
        <v>0</v>
      </c>
      <c r="AJ653" s="31">
        <f>IF($I653=AG$16,AH653,0)</f>
        <v>0</v>
      </c>
      <c r="AK653" s="29">
        <v>2611</v>
      </c>
      <c r="AL653" s="31">
        <f>100*AK653/$V653</f>
        <v>5.58933082159524</v>
      </c>
      <c r="AM653" s="29">
        <f>IF(AL653&gt;$V$8,1,0)</f>
        <v>0</v>
      </c>
      <c r="AN653" s="31">
        <f>IF($I653=AK$16,AL653,0)</f>
        <v>0</v>
      </c>
      <c r="AO653" s="29">
        <v>2143</v>
      </c>
      <c r="AP653" s="31">
        <f>100*AO653/$V653</f>
        <v>4.58748983174209</v>
      </c>
      <c r="AQ653" s="29">
        <f>IF(AP653&gt;$V$8,1,0)</f>
        <v>0</v>
      </c>
      <c r="AR653" s="31">
        <f>IF($I653=AO$16,AP653,0)</f>
        <v>0</v>
      </c>
      <c r="AS653" s="29">
        <v>0</v>
      </c>
      <c r="AT653" s="31">
        <f>100*AS653/$V653</f>
        <v>0</v>
      </c>
      <c r="AU653" s="29">
        <f>IF(AT653&gt;$V$8,1,0)</f>
        <v>0</v>
      </c>
      <c r="AV653" s="31">
        <f>IF($I653=AS$16,AT653,0)</f>
        <v>0</v>
      </c>
      <c r="AW653" s="29">
        <v>0</v>
      </c>
      <c r="AX653" s="31">
        <f>100*AW653/$V653</f>
        <v>0</v>
      </c>
      <c r="AY653" s="29">
        <f>IF(AX653&gt;$V$8,1,0)</f>
        <v>0</v>
      </c>
      <c r="AZ653" s="31">
        <f>IF($I653=AW$16,AX653,0)</f>
        <v>0</v>
      </c>
      <c r="BA653" s="29">
        <v>0</v>
      </c>
      <c r="BB653" s="31">
        <f>100*BA653/$V653</f>
        <v>0</v>
      </c>
      <c r="BC653" s="29">
        <f>IF(BB653&gt;$V$8,1,0)</f>
        <v>0</v>
      </c>
      <c r="BD653" s="31">
        <f>IF($I653=BA$16,BB653,0)</f>
        <v>0</v>
      </c>
      <c r="BE653" s="29">
        <v>0</v>
      </c>
      <c r="BF653" s="31">
        <f>100*BE653/$V653</f>
        <v>0</v>
      </c>
      <c r="BG653" s="29">
        <f>IF(BF653&gt;$V$8,1,0)</f>
        <v>0</v>
      </c>
      <c r="BH653" s="31">
        <f>IF($I653=BE$16,BF653,0)</f>
        <v>0</v>
      </c>
      <c r="BI653" s="29">
        <v>0</v>
      </c>
      <c r="BJ653" s="31">
        <f>100*BI653/$V653</f>
        <v>0</v>
      </c>
      <c r="BK653" s="29">
        <f>IF(BJ653&gt;$V$8,1,0)</f>
        <v>0</v>
      </c>
      <c r="BL653" s="31">
        <f>IF($I653=BI$16,BJ653,0)</f>
        <v>0</v>
      </c>
      <c r="BM653" s="29">
        <v>0</v>
      </c>
      <c r="BN653" s="31">
        <f>100*BM653/$V653</f>
        <v>0</v>
      </c>
      <c r="BO653" s="29">
        <f>IF(BN653&gt;$V$8,1,0)</f>
        <v>0</v>
      </c>
      <c r="BP653" s="31">
        <f>IF($I653=BM$16,BN653,0)</f>
        <v>0</v>
      </c>
      <c r="BQ653" s="29">
        <v>0</v>
      </c>
      <c r="BR653" s="31">
        <f>100*BQ653/$V653</f>
        <v>0</v>
      </c>
      <c r="BS653" s="29">
        <f>IF(BR653&gt;$V$8,1,0)</f>
        <v>0</v>
      </c>
      <c r="BT653" s="31">
        <f>IF($I653=BQ$16,BR653,0)</f>
        <v>0</v>
      </c>
      <c r="BU653" s="29">
        <v>0</v>
      </c>
      <c r="BV653" s="31">
        <f>100*BU653/$V653</f>
        <v>0</v>
      </c>
      <c r="BW653" s="29">
        <f>IF(BV653&gt;$V$8,1,0)</f>
        <v>0</v>
      </c>
      <c r="BX653" s="31">
        <f>IF($I653=BU$16,BV653,0)</f>
        <v>0</v>
      </c>
      <c r="BY653" s="29">
        <v>1413</v>
      </c>
      <c r="BZ653" s="29">
        <v>0</v>
      </c>
      <c r="CA653" s="28"/>
      <c r="CB653" s="20"/>
      <c r="CC653" s="21"/>
    </row>
    <row r="654" ht="19.95" customHeight="1">
      <c r="A654" t="s" s="32">
        <v>1430</v>
      </c>
      <c r="B654" t="s" s="71">
        <f>_xlfn.IFS(H654=0,F654,K654=1,I654,L654=1,Q654)</f>
        <v>17</v>
      </c>
      <c r="C654" s="72">
        <f>_xlfn.IFS(H654=0,G654,K654=1,J654,L654=1,R654)</f>
        <v>30.7921818503628</v>
      </c>
      <c r="D654" t="s" s="68">
        <v>1001</v>
      </c>
      <c r="E654" s="13"/>
      <c r="F654" t="s" s="74">
        <v>17</v>
      </c>
      <c r="G654" s="81">
        <f>AL654</f>
        <v>30.7921818503628</v>
      </c>
      <c r="H654" s="82">
        <f>K654+L654</f>
        <v>0</v>
      </c>
      <c r="I654" t="s" s="77">
        <v>9</v>
      </c>
      <c r="J654" s="81">
        <f>AF654</f>
        <v>30.5443879744115</v>
      </c>
      <c r="K654" s="13"/>
      <c r="L654" s="13"/>
      <c r="M654" s="13"/>
      <c r="N654" s="13"/>
      <c r="O654" t="s" s="68">
        <v>1431</v>
      </c>
      <c r="P654" t="s" s="68">
        <v>1430</v>
      </c>
      <c r="Q654" t="s" s="78">
        <v>5</v>
      </c>
      <c r="R654" s="83">
        <f>100*S654</f>
        <v>25.6871223</v>
      </c>
      <c r="S654" s="35">
        <v>0.256871223</v>
      </c>
      <c r="T654" s="16"/>
      <c r="U654" s="37">
        <v>72673</v>
      </c>
      <c r="V654" s="37">
        <v>39549</v>
      </c>
      <c r="W654" s="37">
        <v>123</v>
      </c>
      <c r="X654" s="37">
        <v>98</v>
      </c>
      <c r="Y654" s="37">
        <v>10159</v>
      </c>
      <c r="Z654" s="38">
        <f>100*Y654/$V654</f>
        <v>25.6871223039773</v>
      </c>
      <c r="AA654" s="37">
        <f>IF(Z654&gt;$V$8,1,0)</f>
        <v>0</v>
      </c>
      <c r="AB654" s="38">
        <f>IF($I654=Y$16,Z654,0)</f>
        <v>0</v>
      </c>
      <c r="AC654" s="37">
        <v>12080</v>
      </c>
      <c r="AD654" s="38">
        <f>100*AC654/$V654</f>
        <v>30.5443879744115</v>
      </c>
      <c r="AE654" s="37">
        <f>IF(AD654&gt;$V$8,1,0)</f>
        <v>0</v>
      </c>
      <c r="AF654" s="38">
        <f>IF($I654=AC$16,AD654,0)</f>
        <v>30.5443879744115</v>
      </c>
      <c r="AG654" s="37">
        <v>1071</v>
      </c>
      <c r="AH654" s="38">
        <f>100*AG654/$V654</f>
        <v>2.70803307289691</v>
      </c>
      <c r="AI654" s="37">
        <f>IF(AH654&gt;$V$8,1,0)</f>
        <v>0</v>
      </c>
      <c r="AJ654" s="38">
        <f>IF($I654=AG$16,AH654,0)</f>
        <v>0</v>
      </c>
      <c r="AK654" s="37">
        <v>12178</v>
      </c>
      <c r="AL654" s="38">
        <f>100*AK654/$V654</f>
        <v>30.7921818503628</v>
      </c>
      <c r="AM654" s="37">
        <f>IF(AL654&gt;$V$8,1,0)</f>
        <v>0</v>
      </c>
      <c r="AN654" s="38">
        <f>IF($I654=AK$16,AL654,0)</f>
        <v>0</v>
      </c>
      <c r="AO654" s="37">
        <v>1718</v>
      </c>
      <c r="AP654" s="38">
        <f>100*AO654/$V654</f>
        <v>4.34397835596349</v>
      </c>
      <c r="AQ654" s="37">
        <f>IF(AP654&gt;$V$8,1,0)</f>
        <v>0</v>
      </c>
      <c r="AR654" s="38">
        <f>IF($I654=AO$16,AP654,0)</f>
        <v>0</v>
      </c>
      <c r="AS654" s="37">
        <v>0</v>
      </c>
      <c r="AT654" s="38">
        <f>100*AS654/$V654</f>
        <v>0</v>
      </c>
      <c r="AU654" s="37">
        <f>IF(AT654&gt;$V$8,1,0)</f>
        <v>0</v>
      </c>
      <c r="AV654" s="38">
        <f>IF($I654=AS$16,AT654,0)</f>
        <v>0</v>
      </c>
      <c r="AW654" s="37">
        <v>0</v>
      </c>
      <c r="AX654" s="38">
        <f>100*AW654/$V654</f>
        <v>0</v>
      </c>
      <c r="AY654" s="37">
        <f>IF(AX654&gt;$V$8,1,0)</f>
        <v>0</v>
      </c>
      <c r="AZ654" s="38">
        <f>IF($I654=AW$16,AX654,0)</f>
        <v>0</v>
      </c>
      <c r="BA654" s="37">
        <v>0</v>
      </c>
      <c r="BB654" s="38">
        <f>100*BA654/$V654</f>
        <v>0</v>
      </c>
      <c r="BC654" s="37">
        <f>IF(BB654&gt;$V$8,1,0)</f>
        <v>0</v>
      </c>
      <c r="BD654" s="38">
        <f>IF($I654=BA$16,BB654,0)</f>
        <v>0</v>
      </c>
      <c r="BE654" s="37">
        <v>0</v>
      </c>
      <c r="BF654" s="38">
        <f>100*BE654/$V654</f>
        <v>0</v>
      </c>
      <c r="BG654" s="37">
        <f>IF(BF654&gt;$V$8,1,0)</f>
        <v>0</v>
      </c>
      <c r="BH654" s="38">
        <f>IF($I654=BE$16,BF654,0)</f>
        <v>0</v>
      </c>
      <c r="BI654" s="37">
        <v>0</v>
      </c>
      <c r="BJ654" s="38">
        <f>100*BI654/$V654</f>
        <v>0</v>
      </c>
      <c r="BK654" s="37">
        <f>IF(BJ654&gt;$V$8,1,0)</f>
        <v>0</v>
      </c>
      <c r="BL654" s="38">
        <f>IF($I654=BI$16,BJ654,0)</f>
        <v>0</v>
      </c>
      <c r="BM654" s="37">
        <v>0</v>
      </c>
      <c r="BN654" s="38">
        <f>100*BM654/$V654</f>
        <v>0</v>
      </c>
      <c r="BO654" s="37">
        <f>IF(BN654&gt;$V$8,1,0)</f>
        <v>0</v>
      </c>
      <c r="BP654" s="38">
        <f>IF($I654=BM$16,BN654,0)</f>
        <v>0</v>
      </c>
      <c r="BQ654" s="37">
        <v>0</v>
      </c>
      <c r="BR654" s="38">
        <f>100*BQ654/$V654</f>
        <v>0</v>
      </c>
      <c r="BS654" s="37">
        <f>IF(BR654&gt;$V$8,1,0)</f>
        <v>0</v>
      </c>
      <c r="BT654" s="38">
        <f>IF($I654=BQ$16,BR654,0)</f>
        <v>0</v>
      </c>
      <c r="BU654" s="37">
        <v>0</v>
      </c>
      <c r="BV654" s="38">
        <f>100*BU654/$V654</f>
        <v>0</v>
      </c>
      <c r="BW654" s="37">
        <f>IF(BV654&gt;$V$8,1,0)</f>
        <v>0</v>
      </c>
      <c r="BX654" s="38">
        <f>IF($I654=BU$16,BV654,0)</f>
        <v>0</v>
      </c>
      <c r="BY654" s="37">
        <v>0</v>
      </c>
      <c r="BZ654" s="37">
        <v>0</v>
      </c>
      <c r="CA654" s="16"/>
      <c r="CB654" s="20"/>
      <c r="CC654" s="21"/>
    </row>
    <row r="655" ht="15.75" customHeight="1">
      <c r="A655" t="s" s="32">
        <v>1432</v>
      </c>
      <c r="B655" t="s" s="71">
        <f>_xlfn.IFS(H655=0,F655,K655=1,I655,L655=1,Q655)</f>
        <v>5</v>
      </c>
      <c r="C655" s="72">
        <f>_xlfn.IFS(H655=0,G655,K655=1,J655,L655=1,R655)</f>
        <v>30.7827241264875</v>
      </c>
      <c r="D655" t="s" s="73">
        <v>1001</v>
      </c>
      <c r="E655" s="25"/>
      <c r="F655" t="s" s="74">
        <v>5</v>
      </c>
      <c r="G655" s="75">
        <f>Z655</f>
        <v>30.7827241264875</v>
      </c>
      <c r="H655" s="76">
        <f>K655+L655</f>
        <v>0</v>
      </c>
      <c r="I655" t="s" s="77">
        <v>9</v>
      </c>
      <c r="J655" s="75">
        <f>AF655</f>
        <v>30.5646422983928</v>
      </c>
      <c r="K655" s="25"/>
      <c r="L655" s="25"/>
      <c r="M655" s="25"/>
      <c r="N655" s="25"/>
      <c r="O655" t="s" s="73">
        <v>1433</v>
      </c>
      <c r="P655" t="s" s="73">
        <v>1432</v>
      </c>
      <c r="Q655" t="s" s="78">
        <v>17</v>
      </c>
      <c r="R655" s="79">
        <f>100*S655</f>
        <v>23.6073579</v>
      </c>
      <c r="S655" s="80">
        <v>0.236073579</v>
      </c>
      <c r="T655" s="28"/>
      <c r="U655" s="29">
        <v>72323</v>
      </c>
      <c r="V655" s="29">
        <v>42186</v>
      </c>
      <c r="W655" s="29">
        <v>133</v>
      </c>
      <c r="X655" s="29">
        <v>92</v>
      </c>
      <c r="Y655" s="29">
        <v>12986</v>
      </c>
      <c r="Z655" s="31">
        <f>100*Y655/$V655</f>
        <v>30.7827241264875</v>
      </c>
      <c r="AA655" s="29">
        <f>IF(Z655&gt;$V$8,1,0)</f>
        <v>0</v>
      </c>
      <c r="AB655" s="31">
        <f>IF($I655=Y$16,Z655,0)</f>
        <v>0</v>
      </c>
      <c r="AC655" s="29">
        <v>12894</v>
      </c>
      <c r="AD655" s="31">
        <f>100*AC655/$V655</f>
        <v>30.5646422983928</v>
      </c>
      <c r="AE655" s="29">
        <f>IF(AD655&gt;$V$8,1,0)</f>
        <v>0</v>
      </c>
      <c r="AF655" s="31">
        <f>IF($I655=AC$16,AD655,0)</f>
        <v>30.5646422983928</v>
      </c>
      <c r="AG655" s="29">
        <v>3275</v>
      </c>
      <c r="AH655" s="31">
        <f>100*AG655/$V655</f>
        <v>7.76323898923814</v>
      </c>
      <c r="AI655" s="29">
        <f>IF(AH655&gt;$V$8,1,0)</f>
        <v>0</v>
      </c>
      <c r="AJ655" s="31">
        <f>IF($I655=AG$16,AH655,0)</f>
        <v>0</v>
      </c>
      <c r="AK655" s="29">
        <v>9959</v>
      </c>
      <c r="AL655" s="31">
        <f>100*AK655/$V655</f>
        <v>23.6073578912435</v>
      </c>
      <c r="AM655" s="29">
        <f>IF(AL655&gt;$V$8,1,0)</f>
        <v>0</v>
      </c>
      <c r="AN655" s="31">
        <f>IF($I655=AK$16,AL655,0)</f>
        <v>0</v>
      </c>
      <c r="AO655" s="29">
        <v>2861</v>
      </c>
      <c r="AP655" s="31">
        <f>100*AO655/$V655</f>
        <v>6.78187076281231</v>
      </c>
      <c r="AQ655" s="29">
        <f>IF(AP655&gt;$V$8,1,0)</f>
        <v>0</v>
      </c>
      <c r="AR655" s="31">
        <f>IF($I655=AO$16,AP655,0)</f>
        <v>0</v>
      </c>
      <c r="AS655" s="29">
        <v>0</v>
      </c>
      <c r="AT655" s="31">
        <f>100*AS655/$V655</f>
        <v>0</v>
      </c>
      <c r="AU655" s="29">
        <f>IF(AT655&gt;$V$8,1,0)</f>
        <v>0</v>
      </c>
      <c r="AV655" s="31">
        <f>IF($I655=AS$16,AT655,0)</f>
        <v>0</v>
      </c>
      <c r="AW655" s="29">
        <v>0</v>
      </c>
      <c r="AX655" s="31">
        <f>100*AW655/$V655</f>
        <v>0</v>
      </c>
      <c r="AY655" s="29">
        <f>IF(AX655&gt;$V$8,1,0)</f>
        <v>0</v>
      </c>
      <c r="AZ655" s="31">
        <f>IF($I655=AW$16,AX655,0)</f>
        <v>0</v>
      </c>
      <c r="BA655" s="29">
        <v>0</v>
      </c>
      <c r="BB655" s="31">
        <f>100*BA655/$V655</f>
        <v>0</v>
      </c>
      <c r="BC655" s="29">
        <f>IF(BB655&gt;$V$8,1,0)</f>
        <v>0</v>
      </c>
      <c r="BD655" s="31">
        <f>IF($I655=BA$16,BB655,0)</f>
        <v>0</v>
      </c>
      <c r="BE655" s="29">
        <v>0</v>
      </c>
      <c r="BF655" s="31">
        <f>100*BE655/$V655</f>
        <v>0</v>
      </c>
      <c r="BG655" s="29">
        <f>IF(BF655&gt;$V$8,1,0)</f>
        <v>0</v>
      </c>
      <c r="BH655" s="31">
        <f>IF($I655=BE$16,BF655,0)</f>
        <v>0</v>
      </c>
      <c r="BI655" s="29">
        <v>0</v>
      </c>
      <c r="BJ655" s="31">
        <f>100*BI655/$V655</f>
        <v>0</v>
      </c>
      <c r="BK655" s="29">
        <f>IF(BJ655&gt;$V$8,1,0)</f>
        <v>0</v>
      </c>
      <c r="BL655" s="31">
        <f>IF($I655=BI$16,BJ655,0)</f>
        <v>0</v>
      </c>
      <c r="BM655" s="29">
        <v>0</v>
      </c>
      <c r="BN655" s="31">
        <f>100*BM655/$V655</f>
        <v>0</v>
      </c>
      <c r="BO655" s="29">
        <f>IF(BN655&gt;$V$8,1,0)</f>
        <v>0</v>
      </c>
      <c r="BP655" s="31">
        <f>IF($I655=BM$16,BN655,0)</f>
        <v>0</v>
      </c>
      <c r="BQ655" s="29">
        <v>0</v>
      </c>
      <c r="BR655" s="31">
        <f>100*BQ655/$V655</f>
        <v>0</v>
      </c>
      <c r="BS655" s="29">
        <f>IF(BR655&gt;$V$8,1,0)</f>
        <v>0</v>
      </c>
      <c r="BT655" s="31">
        <f>IF($I655=BQ$16,BR655,0)</f>
        <v>0</v>
      </c>
      <c r="BU655" s="29">
        <v>0</v>
      </c>
      <c r="BV655" s="31">
        <f>100*BU655/$V655</f>
        <v>0</v>
      </c>
      <c r="BW655" s="29">
        <f>IF(BV655&gt;$V$8,1,0)</f>
        <v>0</v>
      </c>
      <c r="BX655" s="31">
        <f>IF($I655=BU$16,BV655,0)</f>
        <v>0</v>
      </c>
      <c r="BY655" s="29">
        <v>884</v>
      </c>
      <c r="BZ655" s="29">
        <v>0</v>
      </c>
      <c r="CA655" s="28"/>
      <c r="CB655" s="20"/>
      <c r="CC655" s="21"/>
    </row>
    <row r="656" ht="15.75" customHeight="1">
      <c r="A656" t="s" s="32">
        <v>1434</v>
      </c>
      <c r="B656" t="s" s="71">
        <f>_xlfn.IFS(H656=0,F656,K656=1,I656,L656=1,Q656)</f>
        <v>5</v>
      </c>
      <c r="C656" s="72">
        <f>_xlfn.IFS(H656=0,G656,K656=1,J656,L656=1,R656)</f>
        <v>30.6357420947678</v>
      </c>
      <c r="D656" t="s" s="68">
        <v>1001</v>
      </c>
      <c r="E656" s="13"/>
      <c r="F656" t="s" s="74">
        <v>5</v>
      </c>
      <c r="G656" s="81">
        <f>Z656</f>
        <v>30.6357420947678</v>
      </c>
      <c r="H656" s="82">
        <f>K656+L656</f>
        <v>0</v>
      </c>
      <c r="I656" t="s" s="77">
        <v>9</v>
      </c>
      <c r="J656" s="81">
        <f>AF656</f>
        <v>30.5882632228658</v>
      </c>
      <c r="K656" s="13"/>
      <c r="L656" s="13"/>
      <c r="M656" s="13"/>
      <c r="N656" s="13"/>
      <c r="O656" t="s" s="68">
        <v>1435</v>
      </c>
      <c r="P656" t="s" s="68">
        <v>1434</v>
      </c>
      <c r="Q656" t="s" s="78">
        <v>17</v>
      </c>
      <c r="R656" s="83">
        <f>100*S656</f>
        <v>26.9537556</v>
      </c>
      <c r="S656" s="35">
        <v>0.269537556</v>
      </c>
      <c r="T656" s="16"/>
      <c r="U656" s="37">
        <v>76873</v>
      </c>
      <c r="V656" s="37">
        <v>42124</v>
      </c>
      <c r="W656" s="37">
        <v>176</v>
      </c>
      <c r="X656" s="37">
        <v>20</v>
      </c>
      <c r="Y656" s="37">
        <v>12905</v>
      </c>
      <c r="Z656" s="38">
        <f>100*Y656/$V656</f>
        <v>30.6357420947678</v>
      </c>
      <c r="AA656" s="37">
        <f>IF(Z656&gt;$V$8,1,0)</f>
        <v>0</v>
      </c>
      <c r="AB656" s="38">
        <f>IF($I656=Y$16,Z656,0)</f>
        <v>0</v>
      </c>
      <c r="AC656" s="37">
        <v>12885</v>
      </c>
      <c r="AD656" s="38">
        <f>100*AC656/$V656</f>
        <v>30.5882632228658</v>
      </c>
      <c r="AE656" s="37">
        <f>IF(AD656&gt;$V$8,1,0)</f>
        <v>0</v>
      </c>
      <c r="AF656" s="38">
        <f>IF($I656=AC$16,AD656,0)</f>
        <v>30.5882632228658</v>
      </c>
      <c r="AG656" s="37">
        <v>2292</v>
      </c>
      <c r="AH656" s="38">
        <f>100*AG656/$V656</f>
        <v>5.44107871996961</v>
      </c>
      <c r="AI656" s="37">
        <f>IF(AH656&gt;$V$8,1,0)</f>
        <v>0</v>
      </c>
      <c r="AJ656" s="38">
        <f>IF($I656=AG$16,AH656,0)</f>
        <v>0</v>
      </c>
      <c r="AK656" s="37">
        <v>11354</v>
      </c>
      <c r="AL656" s="38">
        <f>100*AK656/$V656</f>
        <v>26.9537555787674</v>
      </c>
      <c r="AM656" s="37">
        <f>IF(AL656&gt;$V$8,1,0)</f>
        <v>0</v>
      </c>
      <c r="AN656" s="38">
        <f>IF($I656=AK$16,AL656,0)</f>
        <v>0</v>
      </c>
      <c r="AO656" s="37">
        <v>2123</v>
      </c>
      <c r="AP656" s="38">
        <f>100*AO656/$V656</f>
        <v>5.03988225239768</v>
      </c>
      <c r="AQ656" s="37">
        <f>IF(AP656&gt;$V$8,1,0)</f>
        <v>0</v>
      </c>
      <c r="AR656" s="38">
        <f>IF($I656=AO$16,AP656,0)</f>
        <v>0</v>
      </c>
      <c r="AS656" s="37">
        <v>0</v>
      </c>
      <c r="AT656" s="38">
        <f>100*AS656/$V656</f>
        <v>0</v>
      </c>
      <c r="AU656" s="37">
        <f>IF(AT656&gt;$V$8,1,0)</f>
        <v>0</v>
      </c>
      <c r="AV656" s="38">
        <f>IF($I656=AS$16,AT656,0)</f>
        <v>0</v>
      </c>
      <c r="AW656" s="37">
        <v>0</v>
      </c>
      <c r="AX656" s="38">
        <f>100*AW656/$V656</f>
        <v>0</v>
      </c>
      <c r="AY656" s="37">
        <f>IF(AX656&gt;$V$8,1,0)</f>
        <v>0</v>
      </c>
      <c r="AZ656" s="38">
        <f>IF($I656=AW$16,AX656,0)</f>
        <v>0</v>
      </c>
      <c r="BA656" s="37">
        <v>0</v>
      </c>
      <c r="BB656" s="38">
        <f>100*BA656/$V656</f>
        <v>0</v>
      </c>
      <c r="BC656" s="37">
        <f>IF(BB656&gt;$V$8,1,0)</f>
        <v>0</v>
      </c>
      <c r="BD656" s="38">
        <f>IF($I656=BA$16,BB656,0)</f>
        <v>0</v>
      </c>
      <c r="BE656" s="37">
        <v>0</v>
      </c>
      <c r="BF656" s="38">
        <f>100*BE656/$V656</f>
        <v>0</v>
      </c>
      <c r="BG656" s="37">
        <f>IF(BF656&gt;$V$8,1,0)</f>
        <v>0</v>
      </c>
      <c r="BH656" s="38">
        <f>IF($I656=BE$16,BF656,0)</f>
        <v>0</v>
      </c>
      <c r="BI656" s="37">
        <v>0</v>
      </c>
      <c r="BJ656" s="38">
        <f>100*BI656/$V656</f>
        <v>0</v>
      </c>
      <c r="BK656" s="37">
        <f>IF(BJ656&gt;$V$8,1,0)</f>
        <v>0</v>
      </c>
      <c r="BL656" s="38">
        <f>IF($I656=BI$16,BJ656,0)</f>
        <v>0</v>
      </c>
      <c r="BM656" s="37">
        <v>0</v>
      </c>
      <c r="BN656" s="38">
        <f>100*BM656/$V656</f>
        <v>0</v>
      </c>
      <c r="BO656" s="37">
        <f>IF(BN656&gt;$V$8,1,0)</f>
        <v>0</v>
      </c>
      <c r="BP656" s="38">
        <f>IF($I656=BM$16,BN656,0)</f>
        <v>0</v>
      </c>
      <c r="BQ656" s="37">
        <v>0</v>
      </c>
      <c r="BR656" s="38">
        <f>100*BQ656/$V656</f>
        <v>0</v>
      </c>
      <c r="BS656" s="37">
        <f>IF(BR656&gt;$V$8,1,0)</f>
        <v>0</v>
      </c>
      <c r="BT656" s="38">
        <f>IF($I656=BQ$16,BR656,0)</f>
        <v>0</v>
      </c>
      <c r="BU656" s="37">
        <v>0</v>
      </c>
      <c r="BV656" s="38">
        <f>100*BU656/$V656</f>
        <v>0</v>
      </c>
      <c r="BW656" s="37">
        <f>IF(BV656&gt;$V$8,1,0)</f>
        <v>0</v>
      </c>
      <c r="BX656" s="38">
        <f>IF($I656=BU$16,BV656,0)</f>
        <v>0</v>
      </c>
      <c r="BY656" s="37">
        <v>127</v>
      </c>
      <c r="BZ656" s="37">
        <v>0</v>
      </c>
      <c r="CA656" s="16"/>
      <c r="CB656" s="20"/>
      <c r="CC656" s="21"/>
    </row>
    <row r="657" ht="15.75" customHeight="1">
      <c r="A657" t="s" s="32">
        <v>1436</v>
      </c>
      <c r="B657" t="s" s="71">
        <f>_xlfn.IFS(H657=0,F657,K657=1,I657,L657=1,Q657)</f>
        <v>5</v>
      </c>
      <c r="C657" s="72">
        <f>_xlfn.IFS(H657=0,G657,K657=1,J657,L657=1,R657)</f>
        <v>30.6038027361758</v>
      </c>
      <c r="D657" t="s" s="73">
        <v>1001</v>
      </c>
      <c r="E657" s="25"/>
      <c r="F657" t="s" s="74">
        <v>5</v>
      </c>
      <c r="G657" s="75">
        <f>Z657</f>
        <v>30.6038027361758</v>
      </c>
      <c r="H657" s="76">
        <f>K657+L657</f>
        <v>0</v>
      </c>
      <c r="I657" t="s" s="77">
        <v>9</v>
      </c>
      <c r="J657" s="75">
        <f>AF657</f>
        <v>27.2421440853248</v>
      </c>
      <c r="K657" s="25"/>
      <c r="L657" s="25"/>
      <c r="M657" s="25"/>
      <c r="N657" s="25"/>
      <c r="O657" t="s" s="73">
        <v>1437</v>
      </c>
      <c r="P657" t="s" s="73">
        <v>1436</v>
      </c>
      <c r="Q657" t="s" s="78">
        <v>17</v>
      </c>
      <c r="R657" s="79">
        <f>100*S657</f>
        <v>22.2108699</v>
      </c>
      <c r="S657" s="80">
        <v>0.222108699</v>
      </c>
      <c r="T657" s="28"/>
      <c r="U657" s="29">
        <v>71571</v>
      </c>
      <c r="V657" s="29">
        <v>40129</v>
      </c>
      <c r="W657" s="29">
        <v>149</v>
      </c>
      <c r="X657" s="29">
        <v>1349</v>
      </c>
      <c r="Y657" s="29">
        <v>12281</v>
      </c>
      <c r="Z657" s="31">
        <f>100*Y657/$V657</f>
        <v>30.6038027361758</v>
      </c>
      <c r="AA657" s="29">
        <f>IF(Z657&gt;$V$8,1,0)</f>
        <v>0</v>
      </c>
      <c r="AB657" s="31">
        <f>IF($I657=Y$16,Z657,0)</f>
        <v>0</v>
      </c>
      <c r="AC657" s="29">
        <v>10932</v>
      </c>
      <c r="AD657" s="31">
        <f>100*AC657/$V657</f>
        <v>27.2421440853248</v>
      </c>
      <c r="AE657" s="29">
        <f>IF(AD657&gt;$V$8,1,0)</f>
        <v>0</v>
      </c>
      <c r="AF657" s="31">
        <f>IF($I657=AC$16,AD657,0)</f>
        <v>27.2421440853248</v>
      </c>
      <c r="AG657" s="29">
        <v>5781</v>
      </c>
      <c r="AH657" s="31">
        <f>100*AG657/$V657</f>
        <v>14.4060405193252</v>
      </c>
      <c r="AI657" s="29">
        <f>IF(AH657&gt;$V$8,1,0)</f>
        <v>0</v>
      </c>
      <c r="AJ657" s="31">
        <f>IF($I657=AG$16,AH657,0)</f>
        <v>0</v>
      </c>
      <c r="AK657" s="29">
        <v>8913</v>
      </c>
      <c r="AL657" s="31">
        <f>100*AK657/$V657</f>
        <v>22.2108699444292</v>
      </c>
      <c r="AM657" s="29">
        <f>IF(AL657&gt;$V$8,1,0)</f>
        <v>0</v>
      </c>
      <c r="AN657" s="31">
        <f>IF($I657=AK$16,AL657,0)</f>
        <v>0</v>
      </c>
      <c r="AO657" s="29">
        <v>1720</v>
      </c>
      <c r="AP657" s="31">
        <f>100*AO657/$V657</f>
        <v>4.28617707892048</v>
      </c>
      <c r="AQ657" s="29">
        <f>IF(AP657&gt;$V$8,1,0)</f>
        <v>0</v>
      </c>
      <c r="AR657" s="31">
        <f>IF($I657=AO$16,AP657,0)</f>
        <v>0</v>
      </c>
      <c r="AS657" s="29">
        <v>0</v>
      </c>
      <c r="AT657" s="31">
        <f>100*AS657/$V657</f>
        <v>0</v>
      </c>
      <c r="AU657" s="29">
        <f>IF(AT657&gt;$V$8,1,0)</f>
        <v>0</v>
      </c>
      <c r="AV657" s="31">
        <f>IF($I657=AS$16,AT657,0)</f>
        <v>0</v>
      </c>
      <c r="AW657" s="29">
        <v>0</v>
      </c>
      <c r="AX657" s="31">
        <f>100*AW657/$V657</f>
        <v>0</v>
      </c>
      <c r="AY657" s="29">
        <f>IF(AX657&gt;$V$8,1,0)</f>
        <v>0</v>
      </c>
      <c r="AZ657" s="31">
        <f>IF($I657=AW$16,AX657,0)</f>
        <v>0</v>
      </c>
      <c r="BA657" s="29">
        <v>0</v>
      </c>
      <c r="BB657" s="31">
        <f>100*BA657/$V657</f>
        <v>0</v>
      </c>
      <c r="BC657" s="29">
        <f>IF(BB657&gt;$V$8,1,0)</f>
        <v>0</v>
      </c>
      <c r="BD657" s="31">
        <f>IF($I657=BA$16,BB657,0)</f>
        <v>0</v>
      </c>
      <c r="BE657" s="29">
        <v>0</v>
      </c>
      <c r="BF657" s="31">
        <f>100*BE657/$V657</f>
        <v>0</v>
      </c>
      <c r="BG657" s="29">
        <f>IF(BF657&gt;$V$8,1,0)</f>
        <v>0</v>
      </c>
      <c r="BH657" s="31">
        <f>IF($I657=BE$16,BF657,0)</f>
        <v>0</v>
      </c>
      <c r="BI657" s="29">
        <v>0</v>
      </c>
      <c r="BJ657" s="31">
        <f>100*BI657/$V657</f>
        <v>0</v>
      </c>
      <c r="BK657" s="29">
        <f>IF(BJ657&gt;$V$8,1,0)</f>
        <v>0</v>
      </c>
      <c r="BL657" s="31">
        <f>IF($I657=BI$16,BJ657,0)</f>
        <v>0</v>
      </c>
      <c r="BM657" s="29">
        <v>0</v>
      </c>
      <c r="BN657" s="31">
        <f>100*BM657/$V657</f>
        <v>0</v>
      </c>
      <c r="BO657" s="29">
        <f>IF(BN657&gt;$V$8,1,0)</f>
        <v>0</v>
      </c>
      <c r="BP657" s="31">
        <f>IF($I657=BM$16,BN657,0)</f>
        <v>0</v>
      </c>
      <c r="BQ657" s="29">
        <v>0</v>
      </c>
      <c r="BR657" s="31">
        <f>100*BQ657/$V657</f>
        <v>0</v>
      </c>
      <c r="BS657" s="29">
        <f>IF(BR657&gt;$V$8,1,0)</f>
        <v>0</v>
      </c>
      <c r="BT657" s="31">
        <f>IF($I657=BQ$16,BR657,0)</f>
        <v>0</v>
      </c>
      <c r="BU657" s="29">
        <v>0</v>
      </c>
      <c r="BV657" s="31">
        <f>100*BU657/$V657</f>
        <v>0</v>
      </c>
      <c r="BW657" s="29">
        <f>IF(BV657&gt;$V$8,1,0)</f>
        <v>0</v>
      </c>
      <c r="BX657" s="31">
        <f>IF($I657=BU$16,BV657,0)</f>
        <v>0</v>
      </c>
      <c r="BY657" s="29">
        <v>985</v>
      </c>
      <c r="BZ657" s="29">
        <v>0</v>
      </c>
      <c r="CA657" s="28"/>
      <c r="CB657" s="20"/>
      <c r="CC657" s="21"/>
    </row>
    <row r="658" ht="15.75" customHeight="1">
      <c r="A658" t="s" s="32">
        <v>1438</v>
      </c>
      <c r="B658" t="s" s="71">
        <f>_xlfn.IFS(H658=0,F658,K658=1,I658,L658=1,Q658)</f>
        <v>5</v>
      </c>
      <c r="C658" s="72">
        <f>_xlfn.IFS(H658=0,G658,K658=1,J658,L658=1,R658)</f>
        <v>30.5974529021656</v>
      </c>
      <c r="D658" t="s" s="68">
        <v>1001</v>
      </c>
      <c r="E658" s="13"/>
      <c r="F658" t="s" s="74">
        <v>5</v>
      </c>
      <c r="G658" s="81">
        <f>Z658</f>
        <v>30.5974529021656</v>
      </c>
      <c r="H658" s="82">
        <f>K658+L658</f>
        <v>0</v>
      </c>
      <c r="I658" t="s" s="77">
        <v>17</v>
      </c>
      <c r="J658" s="81">
        <f>AN658</f>
        <v>20.8462937965843</v>
      </c>
      <c r="K658" s="13"/>
      <c r="L658" s="13"/>
      <c r="M658" s="13"/>
      <c r="N658" s="13"/>
      <c r="O658" t="s" s="68">
        <v>1439</v>
      </c>
      <c r="P658" t="s" s="68">
        <v>1438</v>
      </c>
      <c r="Q658" t="s" s="78">
        <v>21</v>
      </c>
      <c r="R658" s="83">
        <f>100*S658</f>
        <v>18.5251482</v>
      </c>
      <c r="S658" s="35">
        <v>0.185251482</v>
      </c>
      <c r="T658" s="16"/>
      <c r="U658" s="37">
        <v>55855</v>
      </c>
      <c r="V658" s="37">
        <v>34078</v>
      </c>
      <c r="W658" s="37">
        <v>71</v>
      </c>
      <c r="X658" s="37">
        <v>3323</v>
      </c>
      <c r="Y658" s="37">
        <v>10427</v>
      </c>
      <c r="Z658" s="38">
        <f>100*Y658/$V658</f>
        <v>30.5974529021656</v>
      </c>
      <c r="AA658" s="37">
        <f>IF(Z658&gt;$V$8,1,0)</f>
        <v>0</v>
      </c>
      <c r="AB658" s="38">
        <f>IF($I658=Y$16,Z658,0)</f>
        <v>0</v>
      </c>
      <c r="AC658" s="37">
        <v>6264</v>
      </c>
      <c r="AD658" s="38">
        <f>100*AC658/$V658</f>
        <v>18.3813604084747</v>
      </c>
      <c r="AE658" s="37">
        <f>IF(AD658&gt;$V$8,1,0)</f>
        <v>0</v>
      </c>
      <c r="AF658" s="38">
        <f>IF($I658=AC$16,AD658,0)</f>
        <v>0</v>
      </c>
      <c r="AG658" s="37">
        <v>3550</v>
      </c>
      <c r="AH658" s="38">
        <f>100*AG658/$V658</f>
        <v>10.4172780092728</v>
      </c>
      <c r="AI658" s="37">
        <f>IF(AH658&gt;$V$8,1,0)</f>
        <v>0</v>
      </c>
      <c r="AJ658" s="38">
        <f>IF($I658=AG$16,AH658,0)</f>
        <v>0</v>
      </c>
      <c r="AK658" s="37">
        <v>7104</v>
      </c>
      <c r="AL658" s="38">
        <f>100*AK658/$V658</f>
        <v>20.8462937965843</v>
      </c>
      <c r="AM658" s="37">
        <f>IF(AL658&gt;$V$8,1,0)</f>
        <v>0</v>
      </c>
      <c r="AN658" s="38">
        <f>IF($I658=AK$16,AL658,0)</f>
        <v>20.8462937965843</v>
      </c>
      <c r="AO658" s="37">
        <v>6313</v>
      </c>
      <c r="AP658" s="38">
        <f>100*AO658/$V658</f>
        <v>18.5251481894477</v>
      </c>
      <c r="AQ658" s="37">
        <f>IF(AP658&gt;$V$8,1,0)</f>
        <v>0</v>
      </c>
      <c r="AR658" s="38">
        <f>IF($I658=AO$16,AP658,0)</f>
        <v>0</v>
      </c>
      <c r="AS658" s="37">
        <v>0</v>
      </c>
      <c r="AT658" s="38">
        <f>100*AS658/$V658</f>
        <v>0</v>
      </c>
      <c r="AU658" s="37">
        <f>IF(AT658&gt;$V$8,1,0)</f>
        <v>0</v>
      </c>
      <c r="AV658" s="38">
        <f>IF($I658=AS$16,AT658,0)</f>
        <v>0</v>
      </c>
      <c r="AW658" s="37">
        <v>0</v>
      </c>
      <c r="AX658" s="38">
        <f>100*AW658/$V658</f>
        <v>0</v>
      </c>
      <c r="AY658" s="37">
        <f>IF(AX658&gt;$V$8,1,0)</f>
        <v>0</v>
      </c>
      <c r="AZ658" s="38">
        <f>IF($I658=AW$16,AX658,0)</f>
        <v>0</v>
      </c>
      <c r="BA658" s="37">
        <v>0</v>
      </c>
      <c r="BB658" s="38">
        <f>100*BA658/$V658</f>
        <v>0</v>
      </c>
      <c r="BC658" s="37">
        <f>IF(BB658&gt;$V$8,1,0)</f>
        <v>0</v>
      </c>
      <c r="BD658" s="38">
        <f>IF($I658=BA$16,BB658,0)</f>
        <v>0</v>
      </c>
      <c r="BE658" s="37">
        <v>0</v>
      </c>
      <c r="BF658" s="38">
        <f>100*BE658/$V658</f>
        <v>0</v>
      </c>
      <c r="BG658" s="37">
        <f>IF(BF658&gt;$V$8,1,0)</f>
        <v>0</v>
      </c>
      <c r="BH658" s="38">
        <f>IF($I658=BE$16,BF658,0)</f>
        <v>0</v>
      </c>
      <c r="BI658" s="37">
        <v>0</v>
      </c>
      <c r="BJ658" s="38">
        <f>100*BI658/$V658</f>
        <v>0</v>
      </c>
      <c r="BK658" s="37">
        <f>IF(BJ658&gt;$V$8,1,0)</f>
        <v>0</v>
      </c>
      <c r="BL658" s="38">
        <f>IF($I658=BI$16,BJ658,0)</f>
        <v>0</v>
      </c>
      <c r="BM658" s="37">
        <v>0</v>
      </c>
      <c r="BN658" s="38">
        <f>100*BM658/$V658</f>
        <v>0</v>
      </c>
      <c r="BO658" s="37">
        <f>IF(BN658&gt;$V$8,1,0)</f>
        <v>0</v>
      </c>
      <c r="BP658" s="38">
        <f>IF($I658=BM$16,BN658,0)</f>
        <v>0</v>
      </c>
      <c r="BQ658" s="37">
        <v>0</v>
      </c>
      <c r="BR658" s="38">
        <f>100*BQ658/$V658</f>
        <v>0</v>
      </c>
      <c r="BS658" s="37">
        <f>IF(BR658&gt;$V$8,1,0)</f>
        <v>0</v>
      </c>
      <c r="BT658" s="38">
        <f>IF($I658=BQ$16,BR658,0)</f>
        <v>0</v>
      </c>
      <c r="BU658" s="37">
        <v>0</v>
      </c>
      <c r="BV658" s="38">
        <f>100*BU658/$V658</f>
        <v>0</v>
      </c>
      <c r="BW658" s="37">
        <f>IF(BV658&gt;$V$8,1,0)</f>
        <v>0</v>
      </c>
      <c r="BX658" s="38">
        <f>IF($I658=BU$16,BV658,0)</f>
        <v>0</v>
      </c>
      <c r="BY658" s="37">
        <v>0</v>
      </c>
      <c r="BZ658" s="37">
        <v>0</v>
      </c>
      <c r="CA658" s="16"/>
      <c r="CB658" s="20"/>
      <c r="CC658" s="21"/>
    </row>
    <row r="659" ht="15.75" customHeight="1">
      <c r="A659" t="s" s="32">
        <v>1440</v>
      </c>
      <c r="B659" t="s" s="71">
        <f>_xlfn.IFS(H659=0,F659,K659=1,I659,L659=1,Q659)</f>
        <v>5</v>
      </c>
      <c r="C659" s="72">
        <f>_xlfn.IFS(H659=0,G659,K659=1,J659,L659=1,R659)</f>
        <v>30.4942982172498</v>
      </c>
      <c r="D659" t="s" s="73">
        <v>1001</v>
      </c>
      <c r="E659" s="25"/>
      <c r="F659" t="s" s="74">
        <v>5</v>
      </c>
      <c r="G659" s="75">
        <f>Z659</f>
        <v>30.4942982172498</v>
      </c>
      <c r="H659" s="76">
        <f>K659+L659</f>
        <v>0</v>
      </c>
      <c r="I659" t="s" s="77">
        <v>9</v>
      </c>
      <c r="J659" s="75">
        <f>AF659</f>
        <v>26.8856841061459</v>
      </c>
      <c r="K659" s="25"/>
      <c r="L659" s="25"/>
      <c r="M659" s="25"/>
      <c r="N659" s="25"/>
      <c r="O659" t="s" s="73">
        <v>1441</v>
      </c>
      <c r="P659" t="s" s="73">
        <v>1440</v>
      </c>
      <c r="Q659" t="s" s="78">
        <v>17</v>
      </c>
      <c r="R659" s="79">
        <f>100*S659</f>
        <v>20.0823471</v>
      </c>
      <c r="S659" s="80">
        <v>0.200823471</v>
      </c>
      <c r="T659" s="28"/>
      <c r="U659" s="29">
        <v>76449</v>
      </c>
      <c r="V659" s="29">
        <v>46389</v>
      </c>
      <c r="W659" s="29">
        <v>131</v>
      </c>
      <c r="X659" s="29">
        <v>1674</v>
      </c>
      <c r="Y659" s="29">
        <v>14146</v>
      </c>
      <c r="Z659" s="31">
        <f>100*Y659/$V659</f>
        <v>30.4942982172498</v>
      </c>
      <c r="AA659" s="29">
        <f>IF(Z659&gt;$V$8,1,0)</f>
        <v>0</v>
      </c>
      <c r="AB659" s="31">
        <f>IF($I659=Y$16,Z659,0)</f>
        <v>0</v>
      </c>
      <c r="AC659" s="29">
        <v>12472</v>
      </c>
      <c r="AD659" s="31">
        <f>100*AC659/$V659</f>
        <v>26.8856841061459</v>
      </c>
      <c r="AE659" s="29">
        <f>IF(AD659&gt;$V$8,1,0)</f>
        <v>0</v>
      </c>
      <c r="AF659" s="31">
        <f>IF($I659=AC$16,AD659,0)</f>
        <v>26.8856841061459</v>
      </c>
      <c r="AG659" s="29">
        <v>6375</v>
      </c>
      <c r="AH659" s="31">
        <f>100*AG659/$V659</f>
        <v>13.7424820539352</v>
      </c>
      <c r="AI659" s="29">
        <f>IF(AH659&gt;$V$8,1,0)</f>
        <v>0</v>
      </c>
      <c r="AJ659" s="31">
        <f>IF($I659=AG$16,AH659,0)</f>
        <v>0</v>
      </c>
      <c r="AK659" s="29">
        <v>9316</v>
      </c>
      <c r="AL659" s="31">
        <f>100*AK659/$V659</f>
        <v>20.0823471081506</v>
      </c>
      <c r="AM659" s="29">
        <f>IF(AL659&gt;$V$8,1,0)</f>
        <v>0</v>
      </c>
      <c r="AN659" s="31">
        <f>IF($I659=AK$16,AL659,0)</f>
        <v>0</v>
      </c>
      <c r="AO659" s="29">
        <v>3727</v>
      </c>
      <c r="AP659" s="31">
        <f>100*AO659/$V659</f>
        <v>8.034232253335921</v>
      </c>
      <c r="AQ659" s="29">
        <f>IF(AP659&gt;$V$8,1,0)</f>
        <v>0</v>
      </c>
      <c r="AR659" s="31">
        <f>IF($I659=AO$16,AP659,0)</f>
        <v>0</v>
      </c>
      <c r="AS659" s="29">
        <v>0</v>
      </c>
      <c r="AT659" s="31">
        <f>100*AS659/$V659</f>
        <v>0</v>
      </c>
      <c r="AU659" s="29">
        <f>IF(AT659&gt;$V$8,1,0)</f>
        <v>0</v>
      </c>
      <c r="AV659" s="31">
        <f>IF($I659=AS$16,AT659,0)</f>
        <v>0</v>
      </c>
      <c r="AW659" s="29">
        <v>0</v>
      </c>
      <c r="AX659" s="31">
        <f>100*AW659/$V659</f>
        <v>0</v>
      </c>
      <c r="AY659" s="29">
        <f>IF(AX659&gt;$V$8,1,0)</f>
        <v>0</v>
      </c>
      <c r="AZ659" s="31">
        <f>IF($I659=AW$16,AX659,0)</f>
        <v>0</v>
      </c>
      <c r="BA659" s="29">
        <v>0</v>
      </c>
      <c r="BB659" s="31">
        <f>100*BA659/$V659</f>
        <v>0</v>
      </c>
      <c r="BC659" s="29">
        <f>IF(BB659&gt;$V$8,1,0)</f>
        <v>0</v>
      </c>
      <c r="BD659" s="31">
        <f>IF($I659=BA$16,BB659,0)</f>
        <v>0</v>
      </c>
      <c r="BE659" s="29">
        <v>0</v>
      </c>
      <c r="BF659" s="31">
        <f>100*BE659/$V659</f>
        <v>0</v>
      </c>
      <c r="BG659" s="29">
        <f>IF(BF659&gt;$V$8,1,0)</f>
        <v>0</v>
      </c>
      <c r="BH659" s="31">
        <f>IF($I659=BE$16,BF659,0)</f>
        <v>0</v>
      </c>
      <c r="BI659" s="29">
        <v>0</v>
      </c>
      <c r="BJ659" s="31">
        <f>100*BI659/$V659</f>
        <v>0</v>
      </c>
      <c r="BK659" s="29">
        <f>IF(BJ659&gt;$V$8,1,0)</f>
        <v>0</v>
      </c>
      <c r="BL659" s="31">
        <f>IF($I659=BI$16,BJ659,0)</f>
        <v>0</v>
      </c>
      <c r="BM659" s="29">
        <v>0</v>
      </c>
      <c r="BN659" s="31">
        <f>100*BM659/$V659</f>
        <v>0</v>
      </c>
      <c r="BO659" s="29">
        <f>IF(BN659&gt;$V$8,1,0)</f>
        <v>0</v>
      </c>
      <c r="BP659" s="31">
        <f>IF($I659=BM$16,BN659,0)</f>
        <v>0</v>
      </c>
      <c r="BQ659" s="29">
        <v>0</v>
      </c>
      <c r="BR659" s="31">
        <f>100*BQ659/$V659</f>
        <v>0</v>
      </c>
      <c r="BS659" s="29">
        <f>IF(BR659&gt;$V$8,1,0)</f>
        <v>0</v>
      </c>
      <c r="BT659" s="31">
        <f>IF($I659=BQ$16,BR659,0)</f>
        <v>0</v>
      </c>
      <c r="BU659" s="29">
        <v>0</v>
      </c>
      <c r="BV659" s="31">
        <f>100*BU659/$V659</f>
        <v>0</v>
      </c>
      <c r="BW659" s="29">
        <f>IF(BV659&gt;$V$8,1,0)</f>
        <v>0</v>
      </c>
      <c r="BX659" s="31">
        <f>IF($I659=BU$16,BV659,0)</f>
        <v>0</v>
      </c>
      <c r="BY659" s="29">
        <v>374</v>
      </c>
      <c r="BZ659" s="29">
        <v>0</v>
      </c>
      <c r="CA659" s="28"/>
      <c r="CB659" s="20"/>
      <c r="CC659" s="21"/>
    </row>
    <row r="660" ht="15.75" customHeight="1">
      <c r="A660" t="s" s="32">
        <v>1442</v>
      </c>
      <c r="B660" t="s" s="71">
        <f>_xlfn.IFS(H660=0,F660,K660=1,I660,L660=1,Q660)</f>
        <v>5</v>
      </c>
      <c r="C660" s="72">
        <f>_xlfn.IFS(H660=0,G660,K660=1,J660,L660=1,R660)</f>
        <v>30.407659316380</v>
      </c>
      <c r="D660" t="s" s="68">
        <v>1001</v>
      </c>
      <c r="E660" s="13"/>
      <c r="F660" t="s" s="74">
        <v>5</v>
      </c>
      <c r="G660" s="81">
        <f>Z660</f>
        <v>30.407659316380</v>
      </c>
      <c r="H660" s="82">
        <f>K660+L660</f>
        <v>0</v>
      </c>
      <c r="I660" t="s" s="77">
        <v>9</v>
      </c>
      <c r="J660" s="81">
        <f>AF660</f>
        <v>26.9635662608846</v>
      </c>
      <c r="K660" s="13"/>
      <c r="L660" s="13"/>
      <c r="M660" s="13"/>
      <c r="N660" s="13"/>
      <c r="O660" t="s" s="68">
        <v>1443</v>
      </c>
      <c r="P660" t="s" s="68">
        <v>1442</v>
      </c>
      <c r="Q660" t="s" s="78">
        <v>13</v>
      </c>
      <c r="R660" s="83">
        <f>100*S660</f>
        <v>18.8666984</v>
      </c>
      <c r="S660" s="35">
        <v>0.188666984</v>
      </c>
      <c r="T660" s="16"/>
      <c r="U660" s="37">
        <v>73782</v>
      </c>
      <c r="V660" s="37">
        <v>46166</v>
      </c>
      <c r="W660" s="37">
        <v>144</v>
      </c>
      <c r="X660" s="37">
        <v>1590</v>
      </c>
      <c r="Y660" s="37">
        <v>14038</v>
      </c>
      <c r="Z660" s="38">
        <f>100*Y660/$V660</f>
        <v>30.407659316380</v>
      </c>
      <c r="AA660" s="37">
        <f>IF(Z660&gt;$V$8,1,0)</f>
        <v>0</v>
      </c>
      <c r="AB660" s="38">
        <f>IF($I660=Y$16,Z660,0)</f>
        <v>0</v>
      </c>
      <c r="AC660" s="37">
        <v>12448</v>
      </c>
      <c r="AD660" s="38">
        <f>100*AC660/$V660</f>
        <v>26.9635662608846</v>
      </c>
      <c r="AE660" s="37">
        <f>IF(AD660&gt;$V$8,1,0)</f>
        <v>0</v>
      </c>
      <c r="AF660" s="38">
        <f>IF($I660=AC$16,AD660,0)</f>
        <v>26.9635662608846</v>
      </c>
      <c r="AG660" s="37">
        <v>8710</v>
      </c>
      <c r="AH660" s="38">
        <f>100*AG660/$V660</f>
        <v>18.8666984360785</v>
      </c>
      <c r="AI660" s="37">
        <f>IF(AH660&gt;$V$8,1,0)</f>
        <v>0</v>
      </c>
      <c r="AJ660" s="38">
        <f>IF($I660=AG$16,AH660,0)</f>
        <v>0</v>
      </c>
      <c r="AK660" s="37">
        <v>8284</v>
      </c>
      <c r="AL660" s="38">
        <f>100*AK660/$V660</f>
        <v>17.9439414287571</v>
      </c>
      <c r="AM660" s="37">
        <f>IF(AL660&gt;$V$8,1,0)</f>
        <v>0</v>
      </c>
      <c r="AN660" s="38">
        <f>IF($I660=AK$16,AL660,0)</f>
        <v>0</v>
      </c>
      <c r="AO660" s="37">
        <v>2413</v>
      </c>
      <c r="AP660" s="38">
        <f>100*AO660/$V660</f>
        <v>5.22679027855998</v>
      </c>
      <c r="AQ660" s="37">
        <f>IF(AP660&gt;$V$8,1,0)</f>
        <v>0</v>
      </c>
      <c r="AR660" s="38">
        <f>IF($I660=AO$16,AP660,0)</f>
        <v>0</v>
      </c>
      <c r="AS660" s="37">
        <v>0</v>
      </c>
      <c r="AT660" s="38">
        <f>100*AS660/$V660</f>
        <v>0</v>
      </c>
      <c r="AU660" s="37">
        <f>IF(AT660&gt;$V$8,1,0)</f>
        <v>0</v>
      </c>
      <c r="AV660" s="38">
        <f>IF($I660=AS$16,AT660,0)</f>
        <v>0</v>
      </c>
      <c r="AW660" s="37">
        <v>0</v>
      </c>
      <c r="AX660" s="38">
        <f>100*AW660/$V660</f>
        <v>0</v>
      </c>
      <c r="AY660" s="37">
        <f>IF(AX660&gt;$V$8,1,0)</f>
        <v>0</v>
      </c>
      <c r="AZ660" s="38">
        <f>IF($I660=AW$16,AX660,0)</f>
        <v>0</v>
      </c>
      <c r="BA660" s="37">
        <v>0</v>
      </c>
      <c r="BB660" s="38">
        <f>100*BA660/$V660</f>
        <v>0</v>
      </c>
      <c r="BC660" s="37">
        <f>IF(BB660&gt;$V$8,1,0)</f>
        <v>0</v>
      </c>
      <c r="BD660" s="38">
        <f>IF($I660=BA$16,BB660,0)</f>
        <v>0</v>
      </c>
      <c r="BE660" s="37">
        <v>0</v>
      </c>
      <c r="BF660" s="38">
        <f>100*BE660/$V660</f>
        <v>0</v>
      </c>
      <c r="BG660" s="37">
        <f>IF(BF660&gt;$V$8,1,0)</f>
        <v>0</v>
      </c>
      <c r="BH660" s="38">
        <f>IF($I660=BE$16,BF660,0)</f>
        <v>0</v>
      </c>
      <c r="BI660" s="37">
        <v>0</v>
      </c>
      <c r="BJ660" s="38">
        <f>100*BI660/$V660</f>
        <v>0</v>
      </c>
      <c r="BK660" s="37">
        <f>IF(BJ660&gt;$V$8,1,0)</f>
        <v>0</v>
      </c>
      <c r="BL660" s="38">
        <f>IF($I660=BI$16,BJ660,0)</f>
        <v>0</v>
      </c>
      <c r="BM660" s="37">
        <v>0</v>
      </c>
      <c r="BN660" s="38">
        <f>100*BM660/$V660</f>
        <v>0</v>
      </c>
      <c r="BO660" s="37">
        <f>IF(BN660&gt;$V$8,1,0)</f>
        <v>0</v>
      </c>
      <c r="BP660" s="38">
        <f>IF($I660=BM$16,BN660,0)</f>
        <v>0</v>
      </c>
      <c r="BQ660" s="37">
        <v>0</v>
      </c>
      <c r="BR660" s="38">
        <f>100*BQ660/$V660</f>
        <v>0</v>
      </c>
      <c r="BS660" s="37">
        <f>IF(BR660&gt;$V$8,1,0)</f>
        <v>0</v>
      </c>
      <c r="BT660" s="38">
        <f>IF($I660=BQ$16,BR660,0)</f>
        <v>0</v>
      </c>
      <c r="BU660" s="37">
        <v>0</v>
      </c>
      <c r="BV660" s="38">
        <f>100*BU660/$V660</f>
        <v>0</v>
      </c>
      <c r="BW660" s="37">
        <f>IF(BV660&gt;$V$8,1,0)</f>
        <v>0</v>
      </c>
      <c r="BX660" s="38">
        <f>IF($I660=BU$16,BV660,0)</f>
        <v>0</v>
      </c>
      <c r="BY660" s="37">
        <v>3658</v>
      </c>
      <c r="BZ660" s="37">
        <v>0</v>
      </c>
      <c r="CA660" s="16"/>
      <c r="CB660" s="20"/>
      <c r="CC660" s="21"/>
    </row>
    <row r="661" ht="15.75" customHeight="1">
      <c r="A661" t="s" s="32">
        <v>1444</v>
      </c>
      <c r="B661" t="s" s="71">
        <f>_xlfn.IFS(H661=0,F661,K661=1,I661,L661=1,Q661)</f>
        <v>5</v>
      </c>
      <c r="C661" s="72">
        <f>_xlfn.IFS(H661=0,G661,K661=1,J661,L661=1,R661)</f>
        <v>29.5510649918078</v>
      </c>
      <c r="D661" t="s" s="73">
        <v>1001</v>
      </c>
      <c r="E661" s="25"/>
      <c r="F661" t="s" s="74">
        <v>5</v>
      </c>
      <c r="G661" s="75">
        <f>Z661</f>
        <v>29.5510649918078</v>
      </c>
      <c r="H661" s="76">
        <f>K661+L661</f>
        <v>0</v>
      </c>
      <c r="I661" t="s" s="77">
        <v>25</v>
      </c>
      <c r="J661" s="75">
        <f>AV661</f>
        <v>27.5193883123976</v>
      </c>
      <c r="K661" s="25"/>
      <c r="L661" s="25"/>
      <c r="M661" s="25"/>
      <c r="N661" s="25"/>
      <c r="O661" t="s" s="73">
        <v>1445</v>
      </c>
      <c r="P661" t="s" s="73">
        <v>1444</v>
      </c>
      <c r="Q661" t="s" s="78">
        <v>9</v>
      </c>
      <c r="R661" s="79">
        <f>100*S661</f>
        <v>25.7061715</v>
      </c>
      <c r="S661" s="80">
        <v>0.257061715</v>
      </c>
      <c r="T661" s="28"/>
      <c r="U661" s="29">
        <v>78541</v>
      </c>
      <c r="V661" s="29">
        <v>45775</v>
      </c>
      <c r="W661" s="29">
        <v>162</v>
      </c>
      <c r="X661" s="29">
        <v>930</v>
      </c>
      <c r="Y661" s="29">
        <v>13527</v>
      </c>
      <c r="Z661" s="31">
        <f>100*Y661/$V661</f>
        <v>29.5510649918078</v>
      </c>
      <c r="AA661" s="29">
        <f>IF(Z661&gt;$V$8,1,0)</f>
        <v>0</v>
      </c>
      <c r="AB661" s="31">
        <f>IF($I661=Y$16,Z661,0)</f>
        <v>0</v>
      </c>
      <c r="AC661" s="29">
        <v>11767</v>
      </c>
      <c r="AD661" s="31">
        <f>100*AC661/$V661</f>
        <v>25.7061714909885</v>
      </c>
      <c r="AE661" s="29">
        <f>IF(AD661&gt;$V$8,1,0)</f>
        <v>0</v>
      </c>
      <c r="AF661" s="31">
        <f>IF($I661=AC$16,AD661,0)</f>
        <v>0</v>
      </c>
      <c r="AG661" s="29">
        <v>2092</v>
      </c>
      <c r="AH661" s="31">
        <f>100*AG661/$V661</f>
        <v>4.57018022938285</v>
      </c>
      <c r="AI661" s="29">
        <f>IF(AH661&gt;$V$8,1,0)</f>
        <v>0</v>
      </c>
      <c r="AJ661" s="31">
        <f>IF($I661=AG$16,AH661,0)</f>
        <v>0</v>
      </c>
      <c r="AK661" s="29">
        <v>4313</v>
      </c>
      <c r="AL661" s="31">
        <f>100*AK661/$V661</f>
        <v>9.422173675587111</v>
      </c>
      <c r="AM661" s="29">
        <f>IF(AL661&gt;$V$8,1,0)</f>
        <v>0</v>
      </c>
      <c r="AN661" s="31">
        <f>IF($I661=AK$16,AL661,0)</f>
        <v>0</v>
      </c>
      <c r="AO661" s="29">
        <v>1249</v>
      </c>
      <c r="AP661" s="31">
        <f>100*AO661/$V661</f>
        <v>2.72856362643364</v>
      </c>
      <c r="AQ661" s="29">
        <f>IF(AP661&gt;$V$8,1,0)</f>
        <v>0</v>
      </c>
      <c r="AR661" s="31">
        <f>IF($I661=AO$16,AP661,0)</f>
        <v>0</v>
      </c>
      <c r="AS661" s="29">
        <v>12597</v>
      </c>
      <c r="AT661" s="31">
        <f>100*AS661/$V661</f>
        <v>27.5193883123976</v>
      </c>
      <c r="AU661" s="29">
        <f>IF(AT661&gt;$V$8,1,0)</f>
        <v>0</v>
      </c>
      <c r="AV661" s="31">
        <f>IF($I661=AS$16,AT661,0)</f>
        <v>27.5193883123976</v>
      </c>
      <c r="AW661" s="29">
        <v>0</v>
      </c>
      <c r="AX661" s="31">
        <f>100*AW661/$V661</f>
        <v>0</v>
      </c>
      <c r="AY661" s="29">
        <f>IF(AX661&gt;$V$8,1,0)</f>
        <v>0</v>
      </c>
      <c r="AZ661" s="31">
        <f>IF($I661=AW$16,AX661,0)</f>
        <v>0</v>
      </c>
      <c r="BA661" s="29">
        <v>0</v>
      </c>
      <c r="BB661" s="31">
        <f>100*BA661/$V661</f>
        <v>0</v>
      </c>
      <c r="BC661" s="29">
        <f>IF(BB661&gt;$V$8,1,0)</f>
        <v>0</v>
      </c>
      <c r="BD661" s="31">
        <f>IF($I661=BA$16,BB661,0)</f>
        <v>0</v>
      </c>
      <c r="BE661" s="29">
        <v>0</v>
      </c>
      <c r="BF661" s="31">
        <f>100*BE661/$V661</f>
        <v>0</v>
      </c>
      <c r="BG661" s="29">
        <f>IF(BF661&gt;$V$8,1,0)</f>
        <v>0</v>
      </c>
      <c r="BH661" s="31">
        <f>IF($I661=BE$16,BF661,0)</f>
        <v>0</v>
      </c>
      <c r="BI661" s="29">
        <v>0</v>
      </c>
      <c r="BJ661" s="31">
        <f>100*BI661/$V661</f>
        <v>0</v>
      </c>
      <c r="BK661" s="29">
        <f>IF(BJ661&gt;$V$8,1,0)</f>
        <v>0</v>
      </c>
      <c r="BL661" s="31">
        <f>IF($I661=BI$16,BJ661,0)</f>
        <v>0</v>
      </c>
      <c r="BM661" s="29">
        <v>0</v>
      </c>
      <c r="BN661" s="31">
        <f>100*BM661/$V661</f>
        <v>0</v>
      </c>
      <c r="BO661" s="29">
        <f>IF(BN661&gt;$V$8,1,0)</f>
        <v>0</v>
      </c>
      <c r="BP661" s="31">
        <f>IF($I661=BM$16,BN661,0)</f>
        <v>0</v>
      </c>
      <c r="BQ661" s="29">
        <v>0</v>
      </c>
      <c r="BR661" s="31">
        <f>100*BQ661/$V661</f>
        <v>0</v>
      </c>
      <c r="BS661" s="29">
        <f>IF(BR661&gt;$V$8,1,0)</f>
        <v>0</v>
      </c>
      <c r="BT661" s="31">
        <f>IF($I661=BQ$16,BR661,0)</f>
        <v>0</v>
      </c>
      <c r="BU661" s="29">
        <v>0</v>
      </c>
      <c r="BV661" s="31">
        <f>100*BU661/$V661</f>
        <v>0</v>
      </c>
      <c r="BW661" s="29">
        <f>IF(BV661&gt;$V$8,1,0)</f>
        <v>0</v>
      </c>
      <c r="BX661" s="31">
        <f>IF($I661=BU$16,BV661,0)</f>
        <v>0</v>
      </c>
      <c r="BY661" s="29">
        <v>1348</v>
      </c>
      <c r="BZ661" s="29">
        <v>0</v>
      </c>
      <c r="CA661" s="28"/>
      <c r="CB661" s="20"/>
      <c r="CC661" s="21"/>
    </row>
    <row r="662" ht="15.75" customHeight="1">
      <c r="A662" t="s" s="32">
        <v>1446</v>
      </c>
      <c r="B662" t="s" s="71">
        <f>_xlfn.IFS(H662=0,F662,K662=1,I662,L662=1,Q662)</f>
        <v>13</v>
      </c>
      <c r="C662" s="72">
        <f>_xlfn.IFS(H662=0,G662,K662=1,J662,L662=1,R662)</f>
        <v>29.5093237088597</v>
      </c>
      <c r="D662" t="s" s="68">
        <v>1001</v>
      </c>
      <c r="E662" s="13"/>
      <c r="F662" t="s" s="74">
        <v>13</v>
      </c>
      <c r="G662" s="81">
        <f>AH662</f>
        <v>29.5093237088597</v>
      </c>
      <c r="H662" s="82">
        <f>K662+L662</f>
        <v>0</v>
      </c>
      <c r="I662" t="s" s="77">
        <v>5</v>
      </c>
      <c r="J662" s="81">
        <f>AB662</f>
        <v>26.3469966486208</v>
      </c>
      <c r="K662" s="13"/>
      <c r="L662" s="13"/>
      <c r="M662" s="13"/>
      <c r="N662" s="13"/>
      <c r="O662" t="s" s="68">
        <v>1447</v>
      </c>
      <c r="P662" t="s" s="68">
        <v>1446</v>
      </c>
      <c r="Q662" t="s" s="78">
        <v>9</v>
      </c>
      <c r="R662" s="83">
        <f>100*S662</f>
        <v>21.2769614</v>
      </c>
      <c r="S662" s="35">
        <v>0.212769614</v>
      </c>
      <c r="T662" s="16"/>
      <c r="U662" s="37">
        <v>73114</v>
      </c>
      <c r="V662" s="37">
        <v>46548</v>
      </c>
      <c r="W662" s="37">
        <v>120</v>
      </c>
      <c r="X662" s="37">
        <v>1472</v>
      </c>
      <c r="Y662" s="37">
        <v>12264</v>
      </c>
      <c r="Z662" s="38">
        <f>100*Y662/$V662</f>
        <v>26.3469966486208</v>
      </c>
      <c r="AA662" s="37">
        <f>IF(Z662&gt;$V$8,1,0)</f>
        <v>0</v>
      </c>
      <c r="AB662" s="38">
        <f>IF($I662=Y$16,Z662,0)</f>
        <v>26.3469966486208</v>
      </c>
      <c r="AC662" s="37">
        <v>9904</v>
      </c>
      <c r="AD662" s="38">
        <f>100*AC662/$V662</f>
        <v>21.2769614161726</v>
      </c>
      <c r="AE662" s="37">
        <f>IF(AD662&gt;$V$8,1,0)</f>
        <v>0</v>
      </c>
      <c r="AF662" s="38">
        <f>IF($I662=AC$16,AD662,0)</f>
        <v>0</v>
      </c>
      <c r="AG662" s="37">
        <v>13736</v>
      </c>
      <c r="AH662" s="38">
        <f>100*AG662/$V662</f>
        <v>29.5093237088597</v>
      </c>
      <c r="AI662" s="37">
        <f>IF(AH662&gt;$V$8,1,0)</f>
        <v>0</v>
      </c>
      <c r="AJ662" s="38">
        <f>IF($I662=AG$16,AH662,0)</f>
        <v>0</v>
      </c>
      <c r="AK662" s="37">
        <v>6567</v>
      </c>
      <c r="AL662" s="38">
        <f>100*AK662/$V662</f>
        <v>14.1080175302913</v>
      </c>
      <c r="AM662" s="37">
        <f>IF(AL662&gt;$V$8,1,0)</f>
        <v>0</v>
      </c>
      <c r="AN662" s="38">
        <f>IF($I662=AK$16,AL662,0)</f>
        <v>0</v>
      </c>
      <c r="AO662" s="37">
        <v>1188</v>
      </c>
      <c r="AP662" s="38">
        <f>100*AO662/$V662</f>
        <v>2.55220417633411</v>
      </c>
      <c r="AQ662" s="37">
        <f>IF(AP662&gt;$V$8,1,0)</f>
        <v>0</v>
      </c>
      <c r="AR662" s="38">
        <f>IF($I662=AO$16,AP662,0)</f>
        <v>0</v>
      </c>
      <c r="AS662" s="37">
        <v>0</v>
      </c>
      <c r="AT662" s="38">
        <f>100*AS662/$V662</f>
        <v>0</v>
      </c>
      <c r="AU662" s="37">
        <f>IF(AT662&gt;$V$8,1,0)</f>
        <v>0</v>
      </c>
      <c r="AV662" s="38">
        <f>IF($I662=AS$16,AT662,0)</f>
        <v>0</v>
      </c>
      <c r="AW662" s="37">
        <v>2280</v>
      </c>
      <c r="AX662" s="38">
        <f>100*AW662/$V662</f>
        <v>4.89816963134829</v>
      </c>
      <c r="AY662" s="37">
        <f>IF(AX662&gt;$V$8,1,0)</f>
        <v>0</v>
      </c>
      <c r="AZ662" s="38">
        <f>IF($I662=AW$16,AX662,0)</f>
        <v>0</v>
      </c>
      <c r="BA662" s="37">
        <v>0</v>
      </c>
      <c r="BB662" s="38">
        <f>100*BA662/$V662</f>
        <v>0</v>
      </c>
      <c r="BC662" s="37">
        <f>IF(BB662&gt;$V$8,1,0)</f>
        <v>0</v>
      </c>
      <c r="BD662" s="38">
        <f>IF($I662=BA$16,BB662,0)</f>
        <v>0</v>
      </c>
      <c r="BE662" s="37">
        <v>0</v>
      </c>
      <c r="BF662" s="38">
        <f>100*BE662/$V662</f>
        <v>0</v>
      </c>
      <c r="BG662" s="37">
        <f>IF(BF662&gt;$V$8,1,0)</f>
        <v>0</v>
      </c>
      <c r="BH662" s="38">
        <f>IF($I662=BE$16,BF662,0)</f>
        <v>0</v>
      </c>
      <c r="BI662" s="37">
        <v>0</v>
      </c>
      <c r="BJ662" s="38">
        <f>100*BI662/$V662</f>
        <v>0</v>
      </c>
      <c r="BK662" s="37">
        <f>IF(BJ662&gt;$V$8,1,0)</f>
        <v>0</v>
      </c>
      <c r="BL662" s="38">
        <f>IF($I662=BI$16,BJ662,0)</f>
        <v>0</v>
      </c>
      <c r="BM662" s="37">
        <v>0</v>
      </c>
      <c r="BN662" s="38">
        <f>100*BM662/$V662</f>
        <v>0</v>
      </c>
      <c r="BO662" s="37">
        <f>IF(BN662&gt;$V$8,1,0)</f>
        <v>0</v>
      </c>
      <c r="BP662" s="38">
        <f>IF($I662=BM$16,BN662,0)</f>
        <v>0</v>
      </c>
      <c r="BQ662" s="37">
        <v>0</v>
      </c>
      <c r="BR662" s="38">
        <f>100*BQ662/$V662</f>
        <v>0</v>
      </c>
      <c r="BS662" s="37">
        <f>IF(BR662&gt;$V$8,1,0)</f>
        <v>0</v>
      </c>
      <c r="BT662" s="38">
        <f>IF($I662=BQ$16,BR662,0)</f>
        <v>0</v>
      </c>
      <c r="BU662" s="37">
        <v>0</v>
      </c>
      <c r="BV662" s="38">
        <f>100*BU662/$V662</f>
        <v>0</v>
      </c>
      <c r="BW662" s="37">
        <f>IF(BV662&gt;$V$8,1,0)</f>
        <v>0</v>
      </c>
      <c r="BX662" s="38">
        <f>IF($I662=BU$16,BV662,0)</f>
        <v>0</v>
      </c>
      <c r="BY662" s="37">
        <v>1447</v>
      </c>
      <c r="BZ662" s="37">
        <v>0</v>
      </c>
      <c r="CA662" s="16"/>
      <c r="CB662" s="20"/>
      <c r="CC662" s="21"/>
    </row>
    <row r="663" ht="15.75" customHeight="1">
      <c r="A663" t="s" s="32">
        <v>1448</v>
      </c>
      <c r="B663" t="s" s="71">
        <f>_xlfn.IFS(H663=0,F663,K663=1,I663,L663=1,Q663)</f>
        <v>5</v>
      </c>
      <c r="C663" s="72">
        <f>_xlfn.IFS(H663=0,G663,K663=1,J663,L663=1,R663)</f>
        <v>28.6950083778202</v>
      </c>
      <c r="D663" t="s" s="73">
        <v>1001</v>
      </c>
      <c r="E663" s="25"/>
      <c r="F663" t="s" s="74">
        <v>5</v>
      </c>
      <c r="G663" s="75">
        <f>Z663</f>
        <v>28.6950083778202</v>
      </c>
      <c r="H663" s="76">
        <f>K663+L663</f>
        <v>0</v>
      </c>
      <c r="I663" t="s" s="77">
        <v>9</v>
      </c>
      <c r="J663" s="75">
        <f>AF663</f>
        <v>28.4592604138254</v>
      </c>
      <c r="K663" s="25"/>
      <c r="L663" s="25"/>
      <c r="M663" s="25"/>
      <c r="N663" s="25"/>
      <c r="O663" t="s" s="73">
        <v>1449</v>
      </c>
      <c r="P663" t="s" s="73">
        <v>1448</v>
      </c>
      <c r="Q663" t="s" s="78">
        <v>13</v>
      </c>
      <c r="R663" s="79">
        <f>100*S663</f>
        <v>22.1856369</v>
      </c>
      <c r="S663" s="80">
        <v>0.221856369</v>
      </c>
      <c r="T663" s="28"/>
      <c r="U663" s="29">
        <v>79983</v>
      </c>
      <c r="V663" s="29">
        <v>51326</v>
      </c>
      <c r="W663" s="29">
        <v>151</v>
      </c>
      <c r="X663" s="29">
        <v>121</v>
      </c>
      <c r="Y663" s="29">
        <v>14728</v>
      </c>
      <c r="Z663" s="31">
        <f>100*Y663/$V663</f>
        <v>28.6950083778202</v>
      </c>
      <c r="AA663" s="29">
        <f>IF(Z663&gt;$V$8,1,0)</f>
        <v>0</v>
      </c>
      <c r="AB663" s="31">
        <f>IF($I663=Y$16,Z663,0)</f>
        <v>0</v>
      </c>
      <c r="AC663" s="29">
        <v>14607</v>
      </c>
      <c r="AD663" s="31">
        <f>100*AC663/$V663</f>
        <v>28.4592604138254</v>
      </c>
      <c r="AE663" s="29">
        <f>IF(AD663&gt;$V$8,1,0)</f>
        <v>0</v>
      </c>
      <c r="AF663" s="31">
        <f>IF($I663=AC$16,AD663,0)</f>
        <v>28.4592604138254</v>
      </c>
      <c r="AG663" s="29">
        <v>11387</v>
      </c>
      <c r="AH663" s="31">
        <f>100*AG663/$V663</f>
        <v>22.1856369091688</v>
      </c>
      <c r="AI663" s="29">
        <f>IF(AH663&gt;$V$8,1,0)</f>
        <v>0</v>
      </c>
      <c r="AJ663" s="31">
        <f>IF($I663=AG$16,AH663,0)</f>
        <v>0</v>
      </c>
      <c r="AK663" s="29">
        <v>7095</v>
      </c>
      <c r="AL663" s="31">
        <f>100*AK663/$V663</f>
        <v>13.8234033433348</v>
      </c>
      <c r="AM663" s="29">
        <f>IF(AL663&gt;$V$8,1,0)</f>
        <v>0</v>
      </c>
      <c r="AN663" s="31">
        <f>IF($I663=AK$16,AL663,0)</f>
        <v>0</v>
      </c>
      <c r="AO663" s="29">
        <v>2331</v>
      </c>
      <c r="AP663" s="31">
        <f>100*AO663/$V663</f>
        <v>4.54155788489265</v>
      </c>
      <c r="AQ663" s="29">
        <f>IF(AP663&gt;$V$8,1,0)</f>
        <v>0</v>
      </c>
      <c r="AR663" s="31">
        <f>IF($I663=AO$16,AP663,0)</f>
        <v>0</v>
      </c>
      <c r="AS663" s="29">
        <v>0</v>
      </c>
      <c r="AT663" s="31">
        <f>100*AS663/$V663</f>
        <v>0</v>
      </c>
      <c r="AU663" s="29">
        <f>IF(AT663&gt;$V$8,1,0)</f>
        <v>0</v>
      </c>
      <c r="AV663" s="31">
        <f>IF($I663=AS$16,AT663,0)</f>
        <v>0</v>
      </c>
      <c r="AW663" s="29">
        <v>0</v>
      </c>
      <c r="AX663" s="31">
        <f>100*AW663/$V663</f>
        <v>0</v>
      </c>
      <c r="AY663" s="29">
        <f>IF(AX663&gt;$V$8,1,0)</f>
        <v>0</v>
      </c>
      <c r="AZ663" s="31">
        <f>IF($I663=AW$16,AX663,0)</f>
        <v>0</v>
      </c>
      <c r="BA663" s="29">
        <v>0</v>
      </c>
      <c r="BB663" s="31">
        <f>100*BA663/$V663</f>
        <v>0</v>
      </c>
      <c r="BC663" s="29">
        <f>IF(BB663&gt;$V$8,1,0)</f>
        <v>0</v>
      </c>
      <c r="BD663" s="31">
        <f>IF($I663=BA$16,BB663,0)</f>
        <v>0</v>
      </c>
      <c r="BE663" s="29">
        <v>0</v>
      </c>
      <c r="BF663" s="31">
        <f>100*BE663/$V663</f>
        <v>0</v>
      </c>
      <c r="BG663" s="29">
        <f>IF(BF663&gt;$V$8,1,0)</f>
        <v>0</v>
      </c>
      <c r="BH663" s="31">
        <f>IF($I663=BE$16,BF663,0)</f>
        <v>0</v>
      </c>
      <c r="BI663" s="29">
        <v>0</v>
      </c>
      <c r="BJ663" s="31">
        <f>100*BI663/$V663</f>
        <v>0</v>
      </c>
      <c r="BK663" s="29">
        <f>IF(BJ663&gt;$V$8,1,0)</f>
        <v>0</v>
      </c>
      <c r="BL663" s="31">
        <f>IF($I663=BI$16,BJ663,0)</f>
        <v>0</v>
      </c>
      <c r="BM663" s="29">
        <v>0</v>
      </c>
      <c r="BN663" s="31">
        <f>100*BM663/$V663</f>
        <v>0</v>
      </c>
      <c r="BO663" s="29">
        <f>IF(BN663&gt;$V$8,1,0)</f>
        <v>0</v>
      </c>
      <c r="BP663" s="31">
        <f>IF($I663=BM$16,BN663,0)</f>
        <v>0</v>
      </c>
      <c r="BQ663" s="29">
        <v>0</v>
      </c>
      <c r="BR663" s="31">
        <f>100*BQ663/$V663</f>
        <v>0</v>
      </c>
      <c r="BS663" s="29">
        <f>IF(BR663&gt;$V$8,1,0)</f>
        <v>0</v>
      </c>
      <c r="BT663" s="31">
        <f>IF($I663=BQ$16,BR663,0)</f>
        <v>0</v>
      </c>
      <c r="BU663" s="92">
        <v>0</v>
      </c>
      <c r="BV663" s="31">
        <f>100*BU663/$V663</f>
        <v>0</v>
      </c>
      <c r="BW663" s="29">
        <f>IF(BV663&gt;$V$8,1,0)</f>
        <v>0</v>
      </c>
      <c r="BX663" s="31">
        <f>IF($I663=BU$16,BV663,0)</f>
        <v>0</v>
      </c>
      <c r="BY663" s="29">
        <v>875</v>
      </c>
      <c r="BZ663" s="29">
        <v>0</v>
      </c>
      <c r="CA663" s="28"/>
      <c r="CB663" s="20"/>
      <c r="CC663" s="21"/>
    </row>
    <row r="664" ht="15.75" customHeight="1">
      <c r="A664" t="s" s="32">
        <v>1450</v>
      </c>
      <c r="B664" t="s" s="71">
        <f>_xlfn.IFS(H664=0,F664,K664=1,I664,L664=1,Q664)</f>
        <v>53</v>
      </c>
      <c r="C664" s="72">
        <f>_xlfn.IFS(H664=0,G664,K664=1,J664,L664=1,R664)</f>
        <v>28.2675731455627</v>
      </c>
      <c r="D664" t="s" s="68">
        <v>1001</v>
      </c>
      <c r="E664" s="13"/>
      <c r="F664" t="s" s="74">
        <v>53</v>
      </c>
      <c r="G664" s="87">
        <f>BV664</f>
        <v>28.2675731455627</v>
      </c>
      <c r="H664" s="82">
        <f>K664+L664</f>
        <v>0</v>
      </c>
      <c r="I664" t="s" s="77">
        <v>33</v>
      </c>
      <c r="J664" s="81">
        <f>BD664</f>
        <v>27.1749423333738</v>
      </c>
      <c r="K664" s="13"/>
      <c r="L664" s="13"/>
      <c r="M664" s="13"/>
      <c r="N664" s="13"/>
      <c r="O664" t="s" s="68">
        <v>1451</v>
      </c>
      <c r="P664" t="s" s="68">
        <v>1450</v>
      </c>
      <c r="Q664" t="s" s="78">
        <v>37</v>
      </c>
      <c r="R664" s="83">
        <f>100*S664</f>
        <v>18.7301202</v>
      </c>
      <c r="S664" s="35">
        <v>0.187301202</v>
      </c>
      <c r="T664" s="16"/>
      <c r="U664" s="37">
        <v>74697</v>
      </c>
      <c r="V664" s="37">
        <v>41185</v>
      </c>
      <c r="W664" s="37">
        <v>176</v>
      </c>
      <c r="X664" s="37">
        <v>450</v>
      </c>
      <c r="Y664" s="37">
        <v>0</v>
      </c>
      <c r="Z664" s="38">
        <f>100*Y664/$V664</f>
        <v>0</v>
      </c>
      <c r="AA664" s="37">
        <f>IF(Z664&gt;$V$8,1,0)</f>
        <v>0</v>
      </c>
      <c r="AB664" s="38">
        <f>IF($I664=Y$16,Z664,0)</f>
        <v>0</v>
      </c>
      <c r="AC664" s="37">
        <v>0</v>
      </c>
      <c r="AD664" s="38">
        <f>100*AC664/$V664</f>
        <v>0</v>
      </c>
      <c r="AE664" s="37">
        <f>IF(AD664&gt;$V$8,1,0)</f>
        <v>0</v>
      </c>
      <c r="AF664" s="38">
        <f>IF($I664=AC$16,AD664,0)</f>
        <v>0</v>
      </c>
      <c r="AG664" s="37">
        <v>0</v>
      </c>
      <c r="AH664" s="38">
        <f>100*AG664/$V664</f>
        <v>0</v>
      </c>
      <c r="AI664" s="37">
        <f>IF(AH664&gt;$V$8,1,0)</f>
        <v>0</v>
      </c>
      <c r="AJ664" s="38">
        <f>IF($I664=AG$16,AH664,0)</f>
        <v>0</v>
      </c>
      <c r="AK664" s="37">
        <v>0</v>
      </c>
      <c r="AL664" s="38">
        <f>100*AK664/$V664</f>
        <v>0</v>
      </c>
      <c r="AM664" s="37">
        <f>IF(AL664&gt;$V$8,1,0)</f>
        <v>0</v>
      </c>
      <c r="AN664" s="38">
        <f>IF($I664=AK$16,AL664,0)</f>
        <v>0</v>
      </c>
      <c r="AO664" s="37">
        <v>0</v>
      </c>
      <c r="AP664" s="38">
        <f>100*AO664/$V664</f>
        <v>0</v>
      </c>
      <c r="AQ664" s="37">
        <f>IF(AP664&gt;$V$8,1,0)</f>
        <v>0</v>
      </c>
      <c r="AR664" s="38">
        <f>IF($I664=AO$16,AP664,0)</f>
        <v>0</v>
      </c>
      <c r="AS664" s="37">
        <v>0</v>
      </c>
      <c r="AT664" s="38">
        <f>100*AS664/$V664</f>
        <v>0</v>
      </c>
      <c r="AU664" s="37">
        <f>IF(AT664&gt;$V$8,1,0)</f>
        <v>0</v>
      </c>
      <c r="AV664" s="38">
        <f>IF($I664=AS$16,AT664,0)</f>
        <v>0</v>
      </c>
      <c r="AW664" s="37">
        <v>0</v>
      </c>
      <c r="AX664" s="38">
        <f>100*AW664/$V664</f>
        <v>0</v>
      </c>
      <c r="AY664" s="37">
        <f>IF(AX664&gt;$V$8,1,0)</f>
        <v>0</v>
      </c>
      <c r="AZ664" s="38">
        <f>IF($I664=AW$16,AX664,0)</f>
        <v>0</v>
      </c>
      <c r="BA664" s="37">
        <v>11192</v>
      </c>
      <c r="BB664" s="38">
        <f>100*BA664/$V664</f>
        <v>27.1749423333738</v>
      </c>
      <c r="BC664" s="37">
        <f>IF(BB664&gt;$V$8,1,0)</f>
        <v>0</v>
      </c>
      <c r="BD664" s="38">
        <f>IF($I664=BA$16,BB664,0)</f>
        <v>27.1749423333738</v>
      </c>
      <c r="BE664" s="37">
        <v>7714</v>
      </c>
      <c r="BF664" s="38">
        <f>100*BE664/$V664</f>
        <v>18.7301201893893</v>
      </c>
      <c r="BG664" s="37">
        <f>IF(BF664&gt;$V$8,1,0)</f>
        <v>0</v>
      </c>
      <c r="BH664" s="38">
        <f>IF($I664=BE$16,BF664,0)</f>
        <v>0</v>
      </c>
      <c r="BI664" s="37">
        <v>1661</v>
      </c>
      <c r="BJ664" s="38">
        <f>100*BI664/$V664</f>
        <v>4.03302173121282</v>
      </c>
      <c r="BK664" s="37">
        <f>IF(BJ664&gt;$V$8,1,0)</f>
        <v>0</v>
      </c>
      <c r="BL664" s="38">
        <f>IF($I664=BI$16,BJ664,0)</f>
        <v>0</v>
      </c>
      <c r="BM664" s="37">
        <v>3901</v>
      </c>
      <c r="BN664" s="38">
        <f>100*BM664/$V664</f>
        <v>9.47189510744203</v>
      </c>
      <c r="BO664" s="37">
        <f>IF(BN664&gt;$V$8,1,0)</f>
        <v>0</v>
      </c>
      <c r="BP664" s="38">
        <f>IF($I664=BM$16,BN664,0)</f>
        <v>0</v>
      </c>
      <c r="BQ664" s="37">
        <v>4488</v>
      </c>
      <c r="BR664" s="38">
        <f>100*BQ664/$V664</f>
        <v>10.8971713002307</v>
      </c>
      <c r="BS664" s="37">
        <f>IF(BR664&gt;$V$8,1,0)</f>
        <v>0</v>
      </c>
      <c r="BT664" s="38">
        <f>IF($I664=BQ$16,BR664,0)</f>
        <v>0</v>
      </c>
      <c r="BU664" s="93">
        <v>11642</v>
      </c>
      <c r="BV664" s="38">
        <f>100*BU664/$V664</f>
        <v>28.2675731455627</v>
      </c>
      <c r="BW664" s="37">
        <f>IF(BV664&gt;$V$8,1,0)</f>
        <v>0</v>
      </c>
      <c r="BX664" s="38">
        <f>IF($I664=BU$16,BV664,0)</f>
        <v>0</v>
      </c>
      <c r="BY664" s="37">
        <v>201</v>
      </c>
      <c r="BZ664" s="37">
        <v>0</v>
      </c>
      <c r="CA664" s="16"/>
      <c r="CB664" s="20"/>
      <c r="CC664" s="21"/>
    </row>
    <row r="665" ht="15.75" customHeight="1">
      <c r="A665" t="s" s="119">
        <v>1452</v>
      </c>
      <c r="B665" t="s" s="120">
        <f>_xlfn.IFS(H665=0,F665,K665=1,I665,L665=1,Q665)</f>
        <v>153</v>
      </c>
      <c r="C665" s="121">
        <f>_xlfn.IFS(H665=0,G665,K665=1,J665,L665=1,R665)</f>
        <v>27.0475995</v>
      </c>
      <c r="D665" t="s" s="122">
        <v>1001</v>
      </c>
      <c r="E665" s="123"/>
      <c r="F665" t="s" s="124">
        <v>153</v>
      </c>
      <c r="G665" s="125">
        <f>100*0.270475995</f>
        <v>27.0475995</v>
      </c>
      <c r="H665" s="126">
        <f>K665+L665</f>
        <v>0</v>
      </c>
      <c r="I665" t="s" s="127">
        <v>9</v>
      </c>
      <c r="J665" s="128">
        <f>AF665</f>
        <v>26.7081543960707</v>
      </c>
      <c r="K665" s="123"/>
      <c r="L665" s="123"/>
      <c r="M665" s="123"/>
      <c r="N665" s="123"/>
      <c r="O665" t="s" s="122">
        <v>1453</v>
      </c>
      <c r="P665" t="s" s="122">
        <v>1452</v>
      </c>
      <c r="Q665" t="s" s="129">
        <v>226</v>
      </c>
      <c r="R665" s="130">
        <f>100*S665</f>
        <v>18.2708874</v>
      </c>
      <c r="S665" s="131">
        <v>0.182708874</v>
      </c>
      <c r="T665" s="132"/>
      <c r="U665" s="133">
        <v>73263</v>
      </c>
      <c r="V665" s="133">
        <v>38887</v>
      </c>
      <c r="W665" s="133">
        <v>163</v>
      </c>
      <c r="X665" s="133">
        <v>132</v>
      </c>
      <c r="Y665" s="133">
        <v>3474</v>
      </c>
      <c r="Z665" s="134">
        <f>100*Y665/$V665</f>
        <v>8.93357677372901</v>
      </c>
      <c r="AA665" s="133">
        <f>IF(Z665&gt;$V$8,1,0)</f>
        <v>0</v>
      </c>
      <c r="AB665" s="134">
        <f>IF($I665=Y$16,Z665,0)</f>
        <v>0</v>
      </c>
      <c r="AC665" s="133">
        <v>10386</v>
      </c>
      <c r="AD665" s="134">
        <f>100*AC665/$V665</f>
        <v>26.7081543960707</v>
      </c>
      <c r="AE665" s="133">
        <f>IF(AD665&gt;$V$8,1,0)</f>
        <v>0</v>
      </c>
      <c r="AF665" s="134">
        <f>IF($I665=AC$16,AD665,0)</f>
        <v>26.7081543960707</v>
      </c>
      <c r="AG665" s="133">
        <v>689</v>
      </c>
      <c r="AH665" s="134">
        <f>100*AG665/$V665</f>
        <v>1.77180034458817</v>
      </c>
      <c r="AI665" s="133">
        <f>IF(AH665&gt;$V$8,1,0)</f>
        <v>0</v>
      </c>
      <c r="AJ665" s="134">
        <f>IF($I665=AG$16,AH665,0)</f>
        <v>0</v>
      </c>
      <c r="AK665" s="133">
        <v>4844</v>
      </c>
      <c r="AL665" s="134">
        <f>100*AK665/$V665</f>
        <v>12.4566050351017</v>
      </c>
      <c r="AM665" s="133">
        <f>IF(AL665&gt;$V$8,1,0)</f>
        <v>0</v>
      </c>
      <c r="AN665" s="134">
        <f>IF($I665=AK$16,AL665,0)</f>
        <v>0</v>
      </c>
      <c r="AO665" s="133">
        <v>1416</v>
      </c>
      <c r="AP665" s="134">
        <f>100*AO665/$V665</f>
        <v>3.6413197212436</v>
      </c>
      <c r="AQ665" s="133">
        <f>IF(AP665&gt;$V$8,1,0)</f>
        <v>0</v>
      </c>
      <c r="AR665" s="134">
        <f>IF($I665=AO$16,AP665,0)</f>
        <v>0</v>
      </c>
      <c r="AS665" s="133">
        <v>0</v>
      </c>
      <c r="AT665" s="134">
        <f>100*AS665/$V665</f>
        <v>0</v>
      </c>
      <c r="AU665" s="133">
        <f>IF(AT665&gt;$V$8,1,0)</f>
        <v>0</v>
      </c>
      <c r="AV665" s="134">
        <f>IF($I665=AS$16,AT665,0)</f>
        <v>0</v>
      </c>
      <c r="AW665" s="133">
        <v>0</v>
      </c>
      <c r="AX665" s="134">
        <f>100*AW665/$V665</f>
        <v>0</v>
      </c>
      <c r="AY665" s="133">
        <f>IF(AX665&gt;$V$8,1,0)</f>
        <v>0</v>
      </c>
      <c r="AZ665" s="134">
        <f>IF($I665=AW$16,AX665,0)</f>
        <v>0</v>
      </c>
      <c r="BA665" s="133">
        <v>0</v>
      </c>
      <c r="BB665" s="134">
        <f>100*BA665/$V665</f>
        <v>0</v>
      </c>
      <c r="BC665" s="133">
        <f>IF(BB665&gt;$V$8,1,0)</f>
        <v>0</v>
      </c>
      <c r="BD665" s="134">
        <f>IF($I665=BA$16,BB665,0)</f>
        <v>0</v>
      </c>
      <c r="BE665" s="133">
        <v>0</v>
      </c>
      <c r="BF665" s="134">
        <f>100*BE665/$V665</f>
        <v>0</v>
      </c>
      <c r="BG665" s="133">
        <f>IF(BF665&gt;$V$8,1,0)</f>
        <v>0</v>
      </c>
      <c r="BH665" s="134">
        <f>IF($I665=BE$16,BF665,0)</f>
        <v>0</v>
      </c>
      <c r="BI665" s="133">
        <v>0</v>
      </c>
      <c r="BJ665" s="134">
        <f>100*BI665/$V665</f>
        <v>0</v>
      </c>
      <c r="BK665" s="133">
        <f>IF(BJ665&gt;$V$8,1,0)</f>
        <v>0</v>
      </c>
      <c r="BL665" s="134">
        <f>IF($I665=BI$16,BJ665,0)</f>
        <v>0</v>
      </c>
      <c r="BM665" s="133">
        <v>0</v>
      </c>
      <c r="BN665" s="134">
        <f>100*BM665/$V665</f>
        <v>0</v>
      </c>
      <c r="BO665" s="133">
        <f>IF(BN665&gt;$V$8,1,0)</f>
        <v>0</v>
      </c>
      <c r="BP665" s="134">
        <f>IF($I665=BM$16,BN665,0)</f>
        <v>0</v>
      </c>
      <c r="BQ665" s="133">
        <v>0</v>
      </c>
      <c r="BR665" s="134">
        <f>100*BQ665/$V665</f>
        <v>0</v>
      </c>
      <c r="BS665" s="133">
        <f>IF(BR665&gt;$V$8,1,0)</f>
        <v>0</v>
      </c>
      <c r="BT665" s="134">
        <f>IF($I665=BQ$16,BR665,0)</f>
        <v>0</v>
      </c>
      <c r="BU665" s="135">
        <v>0</v>
      </c>
      <c r="BV665" s="134">
        <f>100*BU665/$V665</f>
        <v>0</v>
      </c>
      <c r="BW665" s="133">
        <f>IF(BV665&gt;$V$8,1,0)</f>
        <v>0</v>
      </c>
      <c r="BX665" s="134">
        <f>IF($I665=BU$16,BV665,0)</f>
        <v>0</v>
      </c>
      <c r="BY665" s="133">
        <v>0</v>
      </c>
      <c r="BZ665" s="133">
        <v>0</v>
      </c>
      <c r="CA665" s="132"/>
      <c r="CB665" s="136"/>
      <c r="CC665" s="13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&amp;L&amp;"Helvetica Neue,Regular"&amp;12&amp;K000000	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